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KO\Desktop\ACER2\Dlhé Klčovo\Záhrada PM\E mail\"/>
    </mc:Choice>
  </mc:AlternateContent>
  <xr:revisionPtr revIDLastSave="0" documentId="13_ncr:1_{5E4055C0-0846-4ED3-BB8C-2C734EA95747}" xr6:coauthVersionLast="47" xr6:coauthVersionMax="47" xr10:uidLastSave="{00000000-0000-0000-0000-000000000000}"/>
  <bookViews>
    <workbookView xWindow="28680" yWindow="-120" windowWidth="29040" windowHeight="15840" xr2:uid="{3A97F947-B2DD-494F-92CA-13AAFF9D1FF6}"/>
  </bookViews>
  <sheets>
    <sheet name="Rekapitulácia" sheetId="1" r:id="rId1"/>
    <sheet name="Krycí list stavby" sheetId="2" r:id="rId2"/>
    <sheet name="SO 15648" sheetId="3" r:id="rId3"/>
  </sheets>
  <definedNames>
    <definedName name="_xlnm.Print_Area" localSheetId="2">'SO 15648'!$B$2:$V$137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4" i="2" l="1"/>
  <c r="E18" i="2"/>
  <c r="E19" i="2"/>
  <c r="D19" i="2"/>
  <c r="C19" i="2"/>
  <c r="D18" i="2"/>
  <c r="C18" i="2"/>
  <c r="E17" i="2"/>
  <c r="D17" i="2"/>
  <c r="C17" i="2"/>
  <c r="F8" i="1"/>
  <c r="E7" i="1"/>
  <c r="E8" i="1" s="1"/>
  <c r="I16" i="2" s="1"/>
  <c r="D7" i="1"/>
  <c r="K7" i="1"/>
  <c r="H29" i="3"/>
  <c r="P29" i="3" s="1"/>
  <c r="P17" i="3"/>
  <c r="P20" i="3" s="1"/>
  <c r="P16" i="3"/>
  <c r="Y137" i="3"/>
  <c r="Z137" i="3"/>
  <c r="V136" i="3"/>
  <c r="I66" i="3" s="1"/>
  <c r="V134" i="3"/>
  <c r="I65" i="3" s="1"/>
  <c r="K133" i="3"/>
  <c r="J133" i="3"/>
  <c r="S133" i="3"/>
  <c r="M133" i="3"/>
  <c r="I133" i="3"/>
  <c r="K132" i="3"/>
  <c r="J132" i="3"/>
  <c r="S132" i="3"/>
  <c r="L132" i="3"/>
  <c r="I132" i="3"/>
  <c r="K131" i="3"/>
  <c r="J131" i="3"/>
  <c r="S131" i="3"/>
  <c r="M131" i="3"/>
  <c r="M134" i="3" s="1"/>
  <c r="F65" i="3" s="1"/>
  <c r="L131" i="3"/>
  <c r="I131" i="3"/>
  <c r="I134" i="3" s="1"/>
  <c r="G65" i="3" s="1"/>
  <c r="S125" i="3"/>
  <c r="H61" i="3" s="1"/>
  <c r="V125" i="3"/>
  <c r="I61" i="3" s="1"/>
  <c r="M125" i="3"/>
  <c r="F61" i="3" s="1"/>
  <c r="K124" i="3"/>
  <c r="J124" i="3"/>
  <c r="S124" i="3"/>
  <c r="L124" i="3"/>
  <c r="L125" i="3" s="1"/>
  <c r="E61" i="3" s="1"/>
  <c r="I124" i="3"/>
  <c r="I125" i="3" s="1"/>
  <c r="G61" i="3" s="1"/>
  <c r="I60" i="3"/>
  <c r="V121" i="3"/>
  <c r="M121" i="3"/>
  <c r="F60" i="3" s="1"/>
  <c r="K120" i="3"/>
  <c r="J120" i="3"/>
  <c r="S120" i="3"/>
  <c r="S121" i="3" s="1"/>
  <c r="H60" i="3" s="1"/>
  <c r="L120" i="3"/>
  <c r="L121" i="3" s="1"/>
  <c r="E60" i="3" s="1"/>
  <c r="I120" i="3"/>
  <c r="I121" i="3" s="1"/>
  <c r="G60" i="3" s="1"/>
  <c r="I59" i="3"/>
  <c r="V117" i="3"/>
  <c r="K116" i="3"/>
  <c r="J116" i="3"/>
  <c r="S116" i="3"/>
  <c r="L116" i="3"/>
  <c r="I116" i="3"/>
  <c r="K115" i="3"/>
  <c r="J115" i="3"/>
  <c r="S115" i="3"/>
  <c r="S117" i="3" s="1"/>
  <c r="H59" i="3" s="1"/>
  <c r="M115" i="3"/>
  <c r="M117" i="3" s="1"/>
  <c r="F59" i="3" s="1"/>
  <c r="L115" i="3"/>
  <c r="L117" i="3" s="1"/>
  <c r="E59" i="3" s="1"/>
  <c r="I115" i="3"/>
  <c r="I117" i="3" s="1"/>
  <c r="G59" i="3" s="1"/>
  <c r="I58" i="3"/>
  <c r="V112" i="3"/>
  <c r="K111" i="3"/>
  <c r="J111" i="3"/>
  <c r="S111" i="3"/>
  <c r="M111" i="3"/>
  <c r="L111" i="3"/>
  <c r="I111" i="3"/>
  <c r="K110" i="3"/>
  <c r="J110" i="3"/>
  <c r="S110" i="3"/>
  <c r="L110" i="3"/>
  <c r="I110" i="3"/>
  <c r="K109" i="3"/>
  <c r="J109" i="3"/>
  <c r="S109" i="3"/>
  <c r="M109" i="3"/>
  <c r="L109" i="3"/>
  <c r="I109" i="3"/>
  <c r="K108" i="3"/>
  <c r="J108" i="3"/>
  <c r="S108" i="3"/>
  <c r="M108" i="3"/>
  <c r="L108" i="3"/>
  <c r="I108" i="3"/>
  <c r="K107" i="3"/>
  <c r="J107" i="3"/>
  <c r="S107" i="3"/>
  <c r="M107" i="3"/>
  <c r="L107" i="3"/>
  <c r="I107" i="3"/>
  <c r="K106" i="3"/>
  <c r="J106" i="3"/>
  <c r="S106" i="3"/>
  <c r="S112" i="3" s="1"/>
  <c r="H58" i="3" s="1"/>
  <c r="L106" i="3"/>
  <c r="I106" i="3"/>
  <c r="I57" i="3"/>
  <c r="V103" i="3"/>
  <c r="K102" i="3"/>
  <c r="J102" i="3"/>
  <c r="S102" i="3"/>
  <c r="M102" i="3"/>
  <c r="I102" i="3"/>
  <c r="K101" i="3"/>
  <c r="J101" i="3"/>
  <c r="S101" i="3"/>
  <c r="M101" i="3"/>
  <c r="L101" i="3"/>
  <c r="I101" i="3"/>
  <c r="K100" i="3"/>
  <c r="J100" i="3"/>
  <c r="S100" i="3"/>
  <c r="M100" i="3"/>
  <c r="L100" i="3"/>
  <c r="I100" i="3"/>
  <c r="K99" i="3"/>
  <c r="J99" i="3"/>
  <c r="S99" i="3"/>
  <c r="M99" i="3"/>
  <c r="L99" i="3"/>
  <c r="I99" i="3"/>
  <c r="K98" i="3"/>
  <c r="J98" i="3"/>
  <c r="S98" i="3"/>
  <c r="S103" i="3" s="1"/>
  <c r="H57" i="3" s="1"/>
  <c r="M98" i="3"/>
  <c r="L98" i="3"/>
  <c r="I98" i="3"/>
  <c r="K94" i="3"/>
  <c r="J94" i="3"/>
  <c r="S94" i="3"/>
  <c r="M94" i="3"/>
  <c r="I94" i="3"/>
  <c r="K93" i="3"/>
  <c r="J93" i="3"/>
  <c r="V93" i="3"/>
  <c r="S93" i="3"/>
  <c r="L93" i="3"/>
  <c r="I93" i="3"/>
  <c r="K92" i="3"/>
  <c r="J92" i="3"/>
  <c r="S92" i="3"/>
  <c r="L92" i="3"/>
  <c r="I92" i="3"/>
  <c r="K91" i="3"/>
  <c r="J91" i="3"/>
  <c r="S91" i="3"/>
  <c r="L91" i="3"/>
  <c r="I91" i="3"/>
  <c r="K90" i="3"/>
  <c r="J90" i="3"/>
  <c r="S90" i="3"/>
  <c r="L90" i="3"/>
  <c r="I90" i="3"/>
  <c r="K89" i="3"/>
  <c r="J89" i="3"/>
  <c r="S89" i="3"/>
  <c r="L89" i="3"/>
  <c r="I89" i="3"/>
  <c r="K88" i="3"/>
  <c r="J88" i="3"/>
  <c r="S88" i="3"/>
  <c r="L88" i="3"/>
  <c r="I88" i="3"/>
  <c r="K87" i="3"/>
  <c r="J87" i="3"/>
  <c r="S87" i="3"/>
  <c r="L87" i="3"/>
  <c r="I87" i="3"/>
  <c r="K86" i="3"/>
  <c r="J86" i="3"/>
  <c r="S86" i="3"/>
  <c r="S95" i="3" s="1"/>
  <c r="H56" i="3" s="1"/>
  <c r="L86" i="3"/>
  <c r="I86" i="3"/>
  <c r="K85" i="3"/>
  <c r="K137" i="3" s="1"/>
  <c r="J85" i="3"/>
  <c r="S85" i="3"/>
  <c r="L85" i="3"/>
  <c r="I85" i="3"/>
  <c r="L134" i="3" l="1"/>
  <c r="E65" i="3" s="1"/>
  <c r="M103" i="3"/>
  <c r="F57" i="3" s="1"/>
  <c r="M112" i="3"/>
  <c r="F58" i="3" s="1"/>
  <c r="M136" i="3"/>
  <c r="F66" i="3" s="1"/>
  <c r="D16" i="3" s="1"/>
  <c r="D16" i="2" s="1"/>
  <c r="I95" i="3"/>
  <c r="G56" i="3" s="1"/>
  <c r="M95" i="3"/>
  <c r="F56" i="3" s="1"/>
  <c r="L103" i="3"/>
  <c r="E57" i="3" s="1"/>
  <c r="I112" i="3"/>
  <c r="G58" i="3" s="1"/>
  <c r="I103" i="3"/>
  <c r="G57" i="3" s="1"/>
  <c r="L112" i="3"/>
  <c r="E58" i="3" s="1"/>
  <c r="D8" i="1"/>
  <c r="I17" i="2" s="1"/>
  <c r="I20" i="2" s="1"/>
  <c r="V127" i="3"/>
  <c r="I62" i="3" s="1"/>
  <c r="L136" i="3"/>
  <c r="E66" i="3" s="1"/>
  <c r="C16" i="3" s="1"/>
  <c r="C16" i="2" s="1"/>
  <c r="S134" i="3"/>
  <c r="H65" i="3" s="1"/>
  <c r="S127" i="3"/>
  <c r="H62" i="3" s="1"/>
  <c r="I136" i="3"/>
  <c r="G66" i="3" s="1"/>
  <c r="E16" i="3" s="1"/>
  <c r="E16" i="2" s="1"/>
  <c r="L95" i="3"/>
  <c r="E56" i="3" s="1"/>
  <c r="V95" i="3"/>
  <c r="I56" i="3" s="1"/>
  <c r="I127" i="3" l="1"/>
  <c r="G62" i="3" s="1"/>
  <c r="E15" i="3" s="1"/>
  <c r="M127" i="3"/>
  <c r="F62" i="3" s="1"/>
  <c r="D15" i="3" s="1"/>
  <c r="D15" i="2" s="1"/>
  <c r="P21" i="3"/>
  <c r="I22" i="2" s="1"/>
  <c r="I137" i="3"/>
  <c r="P23" i="3"/>
  <c r="I24" i="2" s="1"/>
  <c r="V137" i="3"/>
  <c r="I68" i="3" s="1"/>
  <c r="S137" i="3"/>
  <c r="H68" i="3" s="1"/>
  <c r="L127" i="3"/>
  <c r="E62" i="3" s="1"/>
  <c r="C15" i="3" s="1"/>
  <c r="C15" i="2" s="1"/>
  <c r="E21" i="3"/>
  <c r="S136" i="3"/>
  <c r="H66" i="3" s="1"/>
  <c r="G68" i="3" l="1"/>
  <c r="B7" i="1"/>
  <c r="E22" i="2"/>
  <c r="E20" i="3"/>
  <c r="E15" i="2"/>
  <c r="E20" i="2" s="1"/>
  <c r="E23" i="3"/>
  <c r="E24" i="2" s="1"/>
  <c r="E22" i="3"/>
  <c r="E23" i="2" s="1"/>
  <c r="M137" i="3"/>
  <c r="F68" i="3" s="1"/>
  <c r="P22" i="3"/>
  <c r="I23" i="2" s="1"/>
  <c r="L137" i="3"/>
  <c r="E68" i="3" s="1"/>
  <c r="I25" i="2" l="1"/>
  <c r="I27" i="2" s="1"/>
  <c r="P25" i="3"/>
  <c r="B8" i="1"/>
  <c r="P27" i="3" l="1"/>
  <c r="C7" i="1"/>
  <c r="H28" i="3" l="1"/>
  <c r="P28" i="3" s="1"/>
  <c r="P30" i="3" s="1"/>
  <c r="C8" i="1"/>
  <c r="G7" i="1"/>
  <c r="G8" i="1" s="1"/>
  <c r="B9" i="1" l="1"/>
  <c r="B10" i="1" s="1"/>
  <c r="G10" i="1" l="1"/>
  <c r="H29" i="2"/>
  <c r="I29" i="2" s="1"/>
  <c r="G9" i="1"/>
  <c r="H28" i="2"/>
  <c r="I28" i="2" s="1"/>
  <c r="I30" i="2" l="1"/>
  <c r="G11" i="1"/>
</calcChain>
</file>

<file path=xl/sharedStrings.xml><?xml version="1.0" encoding="utf-8"?>
<sst xmlns="http://schemas.openxmlformats.org/spreadsheetml/2006/main" count="268" uniqueCount="165">
  <si>
    <t>Rekapitulácia rozpočtu</t>
  </si>
  <si>
    <t>Stavba Dostavba oddychovej zóny - záhrada Panny Márie</t>
  </si>
  <si>
    <t xml:space="preserve">           Sadzby DPH</t>
  </si>
  <si>
    <t xml:space="preserve">   A   </t>
  </si>
  <si>
    <t xml:space="preserve">   B   </t>
  </si>
  <si>
    <t>Názov objektu</t>
  </si>
  <si>
    <t>ZRN</t>
  </si>
  <si>
    <t>VRN %</t>
  </si>
  <si>
    <t>HZS</t>
  </si>
  <si>
    <t>Kompl.čin.</t>
  </si>
  <si>
    <t>Ostatné náklady stavby</t>
  </si>
  <si>
    <t>Cena</t>
  </si>
  <si>
    <t>Dostavba oddychovej zóny - záhrada Panny Márie</t>
  </si>
  <si>
    <t>Krycí list rozpočtu</t>
  </si>
  <si>
    <t>Objekt Dostavba oddychovej zóny - záhrada Panny Márie</t>
  </si>
  <si>
    <t xml:space="preserve">Miesto:  </t>
  </si>
  <si>
    <t xml:space="preserve">Ks: </t>
  </si>
  <si>
    <t xml:space="preserve">Zákazka: </t>
  </si>
  <si>
    <t>Spracoval: Ing. Ján Halgaš</t>
  </si>
  <si>
    <t xml:space="preserve">Dňa </t>
  </si>
  <si>
    <t>15. 3. 2022</t>
  </si>
  <si>
    <t>Odberateľ: Obec Dlhé Klčovo</t>
  </si>
  <si>
    <t>Projektant: ATELIÉR ARTPRO, spol. s r .o.</t>
  </si>
  <si>
    <t xml:space="preserve">Dodávateľ: </t>
  </si>
  <si>
    <t xml:space="preserve">IČO: </t>
  </si>
  <si>
    <t xml:space="preserve">DIČ: </t>
  </si>
  <si>
    <t>IČO: 31952712</t>
  </si>
  <si>
    <t xml:space="preserve">HSV </t>
  </si>
  <si>
    <t xml:space="preserve">PSV </t>
  </si>
  <si>
    <t xml:space="preserve">MONT </t>
  </si>
  <si>
    <t>OST</t>
  </si>
  <si>
    <t xml:space="preserve">VN </t>
  </si>
  <si>
    <t>Spolu</t>
  </si>
  <si>
    <t>Ostatné náklady</t>
  </si>
  <si>
    <t>Komplet. činnosť</t>
  </si>
  <si>
    <t xml:space="preserve">HZS </t>
  </si>
  <si>
    <t>Celkové náklady</t>
  </si>
  <si>
    <t>Celkové náklady bez DPH</t>
  </si>
  <si>
    <t xml:space="preserve">DPH 20% z </t>
  </si>
  <si>
    <t xml:space="preserve">DPH 0% z </t>
  </si>
  <si>
    <t>Spolu v EUR</t>
  </si>
  <si>
    <t>Zariadenie staveniska 0%</t>
  </si>
  <si>
    <t>Sťažené výrobné podmienky 0%</t>
  </si>
  <si>
    <t>Prevádzkové vplyvy 0%</t>
  </si>
  <si>
    <t>Sťažené podmienky dopravy 0%</t>
  </si>
  <si>
    <t>Horské oblasti 0%</t>
  </si>
  <si>
    <t>Mimostavenisková doprava 0%</t>
  </si>
  <si>
    <t>Montáž</t>
  </si>
  <si>
    <t>Materiál</t>
  </si>
  <si>
    <t>ZRN spolu</t>
  </si>
  <si>
    <t>Odberateľ</t>
  </si>
  <si>
    <t>Dodávateľ</t>
  </si>
  <si>
    <t>Projektant,rozpočtár</t>
  </si>
  <si>
    <t>Oddiel</t>
  </si>
  <si>
    <t>Hmotnosť (T)</t>
  </si>
  <si>
    <t>Suť (T)</t>
  </si>
  <si>
    <t>Dátum: 15. 3. 2022</t>
  </si>
  <si>
    <t>Prehľad rozpočtových nákladov</t>
  </si>
  <si>
    <t>Práce HSV</t>
  </si>
  <si>
    <t xml:space="preserve">   ZEMNÉ PRÁCE</t>
  </si>
  <si>
    <t xml:space="preserve">   ZÁKLADY</t>
  </si>
  <si>
    <t xml:space="preserve">   ZVISLÉ KONŠTRUKCIE</t>
  </si>
  <si>
    <t xml:space="preserve">   SPEVNENÉ PLOCHY</t>
  </si>
  <si>
    <t xml:space="preserve">   OSTATNÉ PRÁCE</t>
  </si>
  <si>
    <t xml:space="preserve">   PRESUNY HMÔT</t>
  </si>
  <si>
    <t>Práce PSV</t>
  </si>
  <si>
    <t xml:space="preserve">   KOVOVÉ DOPLNKOVÉ KONŠTRUKCIE</t>
  </si>
  <si>
    <t>Celkom v EUR</t>
  </si>
  <si>
    <t>Rozpočet</t>
  </si>
  <si>
    <t>Por.č.</t>
  </si>
  <si>
    <t>Kód položky</t>
  </si>
  <si>
    <t xml:space="preserve">                                             Názov</t>
  </si>
  <si>
    <t>Mj</t>
  </si>
  <si>
    <t>Množstvo</t>
  </si>
  <si>
    <t>Cena/Mj</t>
  </si>
  <si>
    <t>Cena celkom</t>
  </si>
  <si>
    <t>Hmotnosť/Mj</t>
  </si>
  <si>
    <t>Hmotnosť</t>
  </si>
  <si>
    <t>Suť</t>
  </si>
  <si>
    <t xml:space="preserve">Spracoval: </t>
  </si>
  <si>
    <t>Ing. Ján Halgaš</t>
  </si>
  <si>
    <t xml:space="preserve">Dátum: </t>
  </si>
  <si>
    <t>Zákazka Dostavba oddychovej zóny - záhrada Panny Márie</t>
  </si>
  <si>
    <t>ZEMNÉ PRÁCE</t>
  </si>
  <si>
    <t>132201101</t>
  </si>
  <si>
    <t>Výkop ryhy do šírky 600 mm v horn.3 do 100 m3</t>
  </si>
  <si>
    <t>m3</t>
  </si>
  <si>
    <t>132201109</t>
  </si>
  <si>
    <t xml:space="preserve">Príplatok k cene za lepivosť horniny pri hĺbení rýh šírky do 0,6 m v hornine triedy 3 </t>
  </si>
  <si>
    <t>133201101</t>
  </si>
  <si>
    <t>Výkop šachty hornina 3 do 100 m3</t>
  </si>
  <si>
    <t>133201109</t>
  </si>
  <si>
    <t>Príplatok k cenám za lepivosť horniny</t>
  </si>
  <si>
    <t>162301102</t>
  </si>
  <si>
    <t>Vodorovné premiestnenie výkopku tr.1-4,do 1000 m</t>
  </si>
  <si>
    <t>171201101</t>
  </si>
  <si>
    <t>Uloženie sypaniny do násypov s rozprestretím sypaniny vo vrstvách a s hrubým urovnaním nezhutnených</t>
  </si>
  <si>
    <t>175101200</t>
  </si>
  <si>
    <t>Obsyp objektu sypaninou s prehodením sypaniny v hornine triedy 1 až 4</t>
  </si>
  <si>
    <t>113106611</t>
  </si>
  <si>
    <t>Rozoberanie zámkovej dlažby všetkých druhov okrem "DEKA" do 20 m2 0,154 t a úprava existujúcej dlažby po betonáži</t>
  </si>
  <si>
    <t>m2</t>
  </si>
  <si>
    <t>113107111</t>
  </si>
  <si>
    <t>Odstránenie podkladu alebo krytu v ploche do 200m2 z kameniva ťaženého, hr. do 100 mm, 0,160 t</t>
  </si>
  <si>
    <t>5833734300</t>
  </si>
  <si>
    <t xml:space="preserve">Štrkopiesok 8-32 </t>
  </si>
  <si>
    <t>t</t>
  </si>
  <si>
    <t>ZÁKLADY</t>
  </si>
  <si>
    <t>271571111</t>
  </si>
  <si>
    <t>Vankúše zhutnené pod základy zo štrkopiesku</t>
  </si>
  <si>
    <t>289971211</t>
  </si>
  <si>
    <t>Zhotovenie vrstvy z geotextílie na upravenom povrchu v sklone do 1 : 5 , šírky od 0 do 3 m</t>
  </si>
  <si>
    <t>274313711</t>
  </si>
  <si>
    <t>Betón základových pásov, prostý tr.C 25/30</t>
  </si>
  <si>
    <t>275313711</t>
  </si>
  <si>
    <t>Betón základových  pätiek, prostý tr.C 25/30</t>
  </si>
  <si>
    <t>3K8791</t>
  </si>
  <si>
    <t xml:space="preserve">Fólia proti prerastaniu buriny </t>
  </si>
  <si>
    <t>ZVISLÉ KONŠTRUKCIE</t>
  </si>
  <si>
    <t>310201111</t>
  </si>
  <si>
    <t>X Príplatok za zaoblenie betónových stien  pôdorysu do 10 m</t>
  </si>
  <si>
    <t>311321815</t>
  </si>
  <si>
    <t>Príplatok za pohľadový betón (v prírodnej farbe drviny a prísad).</t>
  </si>
  <si>
    <t>341321410</t>
  </si>
  <si>
    <t>Betón stien a priečok,železový (bez vžstuže) tr.C 25/30-XF2(SK)- Cl0,4 - Dmax16-S4</t>
  </si>
  <si>
    <t>341351105</t>
  </si>
  <si>
    <t>Debnenie nosných stien dvojstranné zhotovenie</t>
  </si>
  <si>
    <t>341351106</t>
  </si>
  <si>
    <t>Debnenie nosných stien dvojstranné odstránenie</t>
  </si>
  <si>
    <t>341361821</t>
  </si>
  <si>
    <t>Výstuž stien z ocele triedy 10 505 /B500A/</t>
  </si>
  <si>
    <t>SPEVNENÉ PLOCHY</t>
  </si>
  <si>
    <t>564531111</t>
  </si>
  <si>
    <t>Zhotovenie podsypu alebo podkladu zo sypaniny hrúbky 100 mm</t>
  </si>
  <si>
    <t>564999900.1</t>
  </si>
  <si>
    <t>Násyp z prírodného dunajského štrku , hrúbky 100 mm</t>
  </si>
  <si>
    <t xml:space="preserve"> m2</t>
  </si>
  <si>
    <t>OSTATNÉ PRÁCE</t>
  </si>
  <si>
    <t>941955005</t>
  </si>
  <si>
    <t>Montáž a dodávka dosky lavičky z dubového dreva hobľovaného š. 150 mm, hr. 40 mm  vrátane povrchovej úpravy a kotvenia</t>
  </si>
  <si>
    <t>m</t>
  </si>
  <si>
    <t>PRESUNY HMÔT</t>
  </si>
  <si>
    <t>998011031</t>
  </si>
  <si>
    <t>Presun hmôt pre budovy JKSO 801,803,812,zvislá konštr.z blokov, výšky do 6 m</t>
  </si>
  <si>
    <t>KOVOVÉ DOPLNKOVÉ KONŠTRUKCIE</t>
  </si>
  <si>
    <t>767995103</t>
  </si>
  <si>
    <t>Montáž ostatných atypických  kovových stavebných doplnkových konštrukcií nad 10 do 20 kg</t>
  </si>
  <si>
    <t>kg</t>
  </si>
  <si>
    <t>767200001</t>
  </si>
  <si>
    <t>Montáž a dodávka kovovej pergoly vrátane povrchových úprav a spojovacieho materiálu</t>
  </si>
  <si>
    <t>kus</t>
  </si>
  <si>
    <t>OK</t>
  </si>
  <si>
    <t>Dodávka oceľových konštrukcií vrátane povrchových úprav s povrchovou úpravou KOMAXIT a spojovacieho materiálu</t>
  </si>
  <si>
    <t xml:space="preserve">           Celkom bez DPH</t>
  </si>
  <si>
    <t xml:space="preserve">           DPH 20% z </t>
  </si>
  <si>
    <t xml:space="preserve">           DPH 0% z </t>
  </si>
  <si>
    <t xml:space="preserve">          Celkom v EUR</t>
  </si>
  <si>
    <t>Krycí list stavby</t>
  </si>
  <si>
    <t>VRN</t>
  </si>
  <si>
    <t>Zariadenie staveniska</t>
  </si>
  <si>
    <t>Sťažené výrobné podmienky</t>
  </si>
  <si>
    <t>Prevádzkové vplyvy</t>
  </si>
  <si>
    <t>Sťažené podmienky dopravy</t>
  </si>
  <si>
    <t>Horské oblasti</t>
  </si>
  <si>
    <t>Mimostavenisková doprava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</si>
</sst>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\ ###\ ##0.00"/>
    <numFmt numFmtId="165" formatCode="###\ ###\ ##0.0000"/>
    <numFmt numFmtId="166" formatCode="###\ ###\ ##0.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CE"/>
      <charset val="238"/>
    </font>
    <font>
      <b/>
      <sz val="11"/>
      <color theme="1"/>
      <name val="Arial CE"/>
      <charset val="238"/>
    </font>
    <font>
      <b/>
      <sz val="20"/>
      <color rgb="FF000000"/>
      <name val="Arial CE"/>
      <charset val="238"/>
    </font>
    <font>
      <b/>
      <sz val="9"/>
      <color theme="1"/>
      <name val="Arial CE"/>
      <charset val="238"/>
    </font>
    <font>
      <b/>
      <sz val="8"/>
      <color theme="1"/>
      <name val="Arial CE"/>
      <charset val="238"/>
    </font>
    <font>
      <sz val="8"/>
      <color theme="1"/>
      <name val="Arial CE"/>
      <charset val="238"/>
    </font>
    <font>
      <b/>
      <sz val="12"/>
      <color theme="1"/>
      <name val="Arial CE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Arial CE"/>
      <charset val="238"/>
    </font>
    <font>
      <sz val="9"/>
      <color theme="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FFFFFF"/>
      <name val="Calibri"/>
      <family val="2"/>
      <charset val="238"/>
      <scheme val="minor"/>
    </font>
    <font>
      <b/>
      <sz val="8"/>
      <color rgb="FFFF0000"/>
      <name val="Arial CE"/>
      <charset val="238"/>
    </font>
    <font>
      <sz val="8"/>
      <color rgb="FFFF0000"/>
      <name val="Arial CE"/>
      <charset val="238"/>
    </font>
    <font>
      <sz val="8"/>
      <color rgb="FFFF0000"/>
      <name val="Calibri"/>
      <family val="2"/>
      <charset val="238"/>
      <scheme val="minor"/>
    </font>
    <font>
      <sz val="8"/>
      <color rgb="FF000000"/>
      <name val="Arial CE"/>
      <charset val="238"/>
    </font>
    <font>
      <sz val="8"/>
      <color rgb="FF0000FF"/>
      <name val="Arial CE"/>
      <charset val="238"/>
    </font>
    <font>
      <sz val="8"/>
      <color rgb="FFFFFFFF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AA"/>
        <bgColor indexed="64"/>
      </patternFill>
    </fill>
  </fills>
  <borders count="11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80808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808080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000000"/>
      </top>
      <bottom/>
      <diagonal/>
    </border>
    <border>
      <left/>
      <right style="thin">
        <color rgb="FFFFFFFF"/>
      </right>
      <top style="thin">
        <color rgb="FF808080"/>
      </top>
      <bottom/>
      <diagonal/>
    </border>
    <border>
      <left/>
      <right style="thin">
        <color rgb="FFFFFFFF"/>
      </right>
      <top style="thin">
        <color rgb="FF808080"/>
      </top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000000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 style="thin">
        <color rgb="FF808080"/>
      </top>
      <bottom/>
      <diagonal/>
    </border>
    <border>
      <left style="thin">
        <color rgb="FF000000"/>
      </left>
      <right style="thin">
        <color rgb="FFFFFFFF"/>
      </right>
      <top style="thin">
        <color rgb="FF808080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808080"/>
      </bottom>
      <diagonal/>
    </border>
    <border>
      <left/>
      <right/>
      <top style="thin">
        <color rgb="FF000000"/>
      </top>
      <bottom style="thin">
        <color rgb="FF808080"/>
      </bottom>
      <diagonal/>
    </border>
    <border>
      <left/>
      <right style="thin">
        <color rgb="FFFFFFFF"/>
      </right>
      <top style="thin">
        <color rgb="FF000000"/>
      </top>
      <bottom style="thin">
        <color rgb="FF808080"/>
      </bottom>
      <diagonal/>
    </border>
    <border>
      <left style="thin">
        <color rgb="FF000000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808080"/>
      </bottom>
      <diagonal/>
    </border>
    <border>
      <left style="thin">
        <color rgb="FF00000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FFFFFF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thin">
        <color rgb="FF000000"/>
      </left>
      <right style="thin">
        <color rgb="FF808080"/>
      </right>
      <top style="thin">
        <color rgb="FF808080"/>
      </top>
      <bottom/>
      <diagonal/>
    </border>
    <border>
      <left style="thin">
        <color rgb="FF00000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FFFFFF"/>
      </right>
      <top style="thin">
        <color rgb="FF808080"/>
      </top>
      <bottom style="thin">
        <color rgb="FF000000"/>
      </bottom>
      <diagonal/>
    </border>
    <border>
      <left style="thin">
        <color rgb="FFFFFFFF"/>
      </left>
      <right/>
      <top style="thin">
        <color rgb="FF808080"/>
      </top>
      <bottom style="thin">
        <color rgb="FFFFFFFF"/>
      </bottom>
      <diagonal/>
    </border>
    <border>
      <left style="thin">
        <color rgb="FFFFFFFF"/>
      </left>
      <right/>
      <top style="thin">
        <color rgb="FF000000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808080"/>
      </top>
      <bottom/>
      <diagonal/>
    </border>
    <border>
      <left/>
      <right style="thin">
        <color rgb="FFFFFFFF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000000"/>
      </bottom>
      <diagonal/>
    </border>
    <border>
      <left style="thin">
        <color rgb="FF808080"/>
      </left>
      <right/>
      <top style="thin">
        <color rgb="FF000000"/>
      </top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000000"/>
      </bottom>
      <diagonal/>
    </border>
    <border>
      <left/>
      <right/>
      <top style="thin">
        <color rgb="FF808080"/>
      </top>
      <bottom/>
      <diagonal/>
    </border>
    <border>
      <left style="thin">
        <color rgb="FFFFFFFF"/>
      </left>
      <right/>
      <top style="thin">
        <color rgb="FF808080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000000"/>
      </left>
      <right/>
      <top style="thin">
        <color rgb="FF80808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FFFFFF"/>
      </bottom>
      <diagonal/>
    </border>
    <border>
      <left style="thin">
        <color rgb="FF000000"/>
      </left>
      <right/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 style="thin">
        <color rgb="FFFFFFFF"/>
      </left>
      <right/>
      <top/>
      <bottom style="thin">
        <color rgb="FF80808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80808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/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/>
      <top style="thin">
        <color rgb="FF000000"/>
      </top>
      <bottom style="thin">
        <color rgb="FFFFFFFF"/>
      </bottom>
      <diagonal/>
    </border>
    <border>
      <left/>
      <right/>
      <top style="thin">
        <color rgb="FF000000"/>
      </top>
      <bottom style="thin">
        <color rgb="FFFFFFFF"/>
      </bottom>
      <diagonal/>
    </border>
    <border>
      <left style="thin">
        <color rgb="FF808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808080"/>
      </right>
      <top style="thin">
        <color rgb="FF00000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000000"/>
      </bottom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 style="thin">
        <color rgb="FF808080"/>
      </right>
      <top/>
      <bottom style="thin">
        <color rgb="FF000000"/>
      </bottom>
      <diagonal/>
    </border>
    <border>
      <left/>
      <right style="thin">
        <color rgb="FF808080"/>
      </right>
      <top style="thin">
        <color rgb="FF000000"/>
      </top>
      <bottom/>
      <diagonal/>
    </border>
    <border>
      <left/>
      <right style="thin">
        <color rgb="FF808080"/>
      </right>
      <top/>
      <bottom/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000000"/>
      </left>
      <right style="thin">
        <color rgb="FF808080"/>
      </right>
      <top/>
      <bottom style="thin">
        <color rgb="FF808080"/>
      </bottom>
      <diagonal/>
    </border>
    <border>
      <left style="thin">
        <color rgb="FF000000"/>
      </left>
      <right style="thin">
        <color rgb="FF808080"/>
      </right>
      <top style="thin">
        <color rgb="FF80808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/>
      <right style="thin">
        <color rgb="FF808080"/>
      </right>
      <top/>
      <bottom style="thin">
        <color rgb="FFFFFFFF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/>
      <diagonal/>
    </border>
    <border>
      <left/>
      <right style="thin">
        <color rgb="FF808080"/>
      </right>
      <top style="thin">
        <color rgb="FFFFFFFF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FFFFFF"/>
      </left>
      <right style="thin">
        <color rgb="FF808080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808080"/>
      </right>
      <top/>
      <bottom style="thin">
        <color rgb="FFFFFFFF"/>
      </bottom>
      <diagonal/>
    </border>
    <border>
      <left style="thin">
        <color rgb="FFFFFFFF"/>
      </left>
      <right style="thin">
        <color rgb="FF80808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808080"/>
      </right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808080"/>
      </bottom>
      <diagonal/>
    </border>
    <border>
      <left style="thin">
        <color rgb="FFFFFFFF"/>
      </left>
      <right style="thin">
        <color rgb="FF000000"/>
      </right>
      <top style="thin">
        <color rgb="FF808080"/>
      </top>
      <bottom/>
      <diagonal/>
    </border>
    <border>
      <left style="thin">
        <color rgb="FFFFFFFF"/>
      </left>
      <right style="thin">
        <color rgb="FF000000"/>
      </right>
      <top style="thin">
        <color rgb="FF808080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/>
      <bottom/>
      <diagonal/>
    </border>
    <border>
      <left style="thin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 style="thin">
        <color rgb="FF000000"/>
      </right>
      <top/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 style="thin">
        <color rgb="FF000000"/>
      </top>
      <bottom style="thin">
        <color rgb="FFFFFFFF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808080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87">
    <xf numFmtId="0" fontId="0" fillId="0" borderId="0" xfId="0"/>
    <xf numFmtId="0" fontId="1" fillId="0" borderId="0" xfId="0" applyFont="1"/>
    <xf numFmtId="0" fontId="5" fillId="0" borderId="0" xfId="0" applyFont="1"/>
    <xf numFmtId="0" fontId="1" fillId="0" borderId="1" xfId="0" applyFont="1" applyFill="1" applyBorder="1"/>
    <xf numFmtId="0" fontId="5" fillId="0" borderId="1" xfId="0" applyFont="1" applyFill="1" applyBorder="1"/>
    <xf numFmtId="0" fontId="5" fillId="0" borderId="2" xfId="0" applyFont="1" applyFill="1" applyBorder="1"/>
    <xf numFmtId="0" fontId="1" fillId="0" borderId="2" xfId="0" applyFont="1" applyFill="1" applyBorder="1" applyAlignment="1">
      <alignment horizontal="center"/>
    </xf>
    <xf numFmtId="9" fontId="1" fillId="0" borderId="2" xfId="0" applyNumberFormat="1" applyFont="1" applyFill="1" applyBorder="1" applyAlignment="1">
      <alignment horizontal="center"/>
    </xf>
    <xf numFmtId="0" fontId="1" fillId="0" borderId="3" xfId="0" applyFont="1" applyFill="1" applyBorder="1"/>
    <xf numFmtId="0" fontId="6" fillId="0" borderId="0" xfId="0" applyFont="1"/>
    <xf numFmtId="0" fontId="0" fillId="0" borderId="1" xfId="0" applyFill="1" applyBorder="1"/>
    <xf numFmtId="0" fontId="1" fillId="3" borderId="1" xfId="0" applyFont="1" applyFill="1" applyBorder="1"/>
    <xf numFmtId="0" fontId="7" fillId="3" borderId="1" xfId="0" applyFont="1" applyFill="1" applyBorder="1"/>
    <xf numFmtId="164" fontId="1" fillId="0" borderId="1" xfId="0" applyNumberFormat="1" applyFont="1" applyFill="1" applyBorder="1"/>
    <xf numFmtId="0" fontId="1" fillId="0" borderId="5" xfId="0" applyFont="1" applyFill="1" applyBorder="1"/>
    <xf numFmtId="0" fontId="0" fillId="0" borderId="3" xfId="0" applyFill="1" applyBorder="1"/>
    <xf numFmtId="0" fontId="1" fillId="0" borderId="7" xfId="0" applyFont="1" applyFill="1" applyBorder="1"/>
    <xf numFmtId="0" fontId="0" fillId="0" borderId="7" xfId="0" applyFill="1" applyBorder="1"/>
    <xf numFmtId="0" fontId="1" fillId="0" borderId="8" xfId="0" applyFont="1" applyFill="1" applyBorder="1"/>
    <xf numFmtId="0" fontId="0" fillId="0" borderId="8" xfId="0" applyFill="1" applyBorder="1"/>
    <xf numFmtId="0" fontId="1" fillId="0" borderId="9" xfId="0" applyFont="1" applyFill="1" applyBorder="1"/>
    <xf numFmtId="0" fontId="0" fillId="0" borderId="9" xfId="0" applyFill="1" applyBorder="1"/>
    <xf numFmtId="0" fontId="1" fillId="0" borderId="10" xfId="0" applyFont="1" applyFill="1" applyBorder="1"/>
    <xf numFmtId="0" fontId="0" fillId="0" borderId="10" xfId="0" applyFill="1" applyBorder="1"/>
    <xf numFmtId="0" fontId="1" fillId="0" borderId="11" xfId="0" applyFont="1" applyFill="1" applyBorder="1"/>
    <xf numFmtId="0" fontId="0" fillId="0" borderId="11" xfId="0" applyFill="1" applyBorder="1"/>
    <xf numFmtId="164" fontId="1" fillId="0" borderId="3" xfId="0" applyNumberFormat="1" applyFont="1" applyFill="1" applyBorder="1"/>
    <xf numFmtId="0" fontId="1" fillId="0" borderId="12" xfId="0" applyFont="1" applyFill="1" applyBorder="1"/>
    <xf numFmtId="0" fontId="0" fillId="0" borderId="12" xfId="0" applyFill="1" applyBorder="1"/>
    <xf numFmtId="0" fontId="1" fillId="0" borderId="13" xfId="0" applyFont="1" applyFill="1" applyBorder="1"/>
    <xf numFmtId="0" fontId="1" fillId="0" borderId="14" xfId="0" applyFont="1" applyFill="1" applyBorder="1"/>
    <xf numFmtId="0" fontId="1" fillId="0" borderId="15" xfId="0" applyFont="1" applyFill="1" applyBorder="1"/>
    <xf numFmtId="164" fontId="6" fillId="0" borderId="15" xfId="0" applyNumberFormat="1" applyFont="1" applyFill="1" applyBorder="1"/>
    <xf numFmtId="164" fontId="1" fillId="0" borderId="15" xfId="0" applyNumberFormat="1" applyFont="1" applyFill="1" applyBorder="1"/>
    <xf numFmtId="164" fontId="1" fillId="0" borderId="16" xfId="0" applyNumberFormat="1" applyFont="1" applyFill="1" applyBorder="1"/>
    <xf numFmtId="0" fontId="1" fillId="0" borderId="17" xfId="0" applyFont="1" applyFill="1" applyBorder="1"/>
    <xf numFmtId="0" fontId="1" fillId="0" borderId="6" xfId="0" applyFont="1" applyFill="1" applyBorder="1"/>
    <xf numFmtId="0" fontId="1" fillId="0" borderId="19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3" xfId="0" applyFont="1" applyFill="1" applyBorder="1"/>
    <xf numFmtId="0" fontId="1" fillId="0" borderId="24" xfId="0" applyFont="1" applyFill="1" applyBorder="1"/>
    <xf numFmtId="0" fontId="10" fillId="0" borderId="21" xfId="0" applyFont="1" applyFill="1" applyBorder="1"/>
    <xf numFmtId="0" fontId="6" fillId="0" borderId="11" xfId="0" applyFont="1" applyFill="1" applyBorder="1"/>
    <xf numFmtId="0" fontId="6" fillId="0" borderId="21" xfId="0" applyFont="1" applyFill="1" applyBorder="1"/>
    <xf numFmtId="0" fontId="1" fillId="0" borderId="32" xfId="0" applyFont="1" applyFill="1" applyBorder="1"/>
    <xf numFmtId="0" fontId="1" fillId="0" borderId="15" xfId="0" applyFont="1" applyFill="1" applyBorder="1" applyAlignment="1">
      <alignment wrapText="1"/>
    </xf>
    <xf numFmtId="0" fontId="1" fillId="0" borderId="11" xfId="0" applyFont="1" applyFill="1" applyBorder="1" applyAlignment="1">
      <alignment wrapText="1"/>
    </xf>
    <xf numFmtId="0" fontId="6" fillId="0" borderId="31" xfId="0" applyFont="1" applyFill="1" applyBorder="1"/>
    <xf numFmtId="0" fontId="6" fillId="0" borderId="12" xfId="0" applyFont="1" applyFill="1" applyBorder="1"/>
    <xf numFmtId="164" fontId="1" fillId="0" borderId="32" xfId="0" applyNumberFormat="1" applyFont="1" applyFill="1" applyBorder="1"/>
    <xf numFmtId="0" fontId="6" fillId="0" borderId="33" xfId="0" applyFont="1" applyFill="1" applyBorder="1"/>
    <xf numFmtId="0" fontId="13" fillId="0" borderId="0" xfId="0" applyFont="1"/>
    <xf numFmtId="0" fontId="6" fillId="0" borderId="28" xfId="0" applyFont="1" applyFill="1" applyBorder="1"/>
    <xf numFmtId="0" fontId="6" fillId="0" borderId="44" xfId="0" applyFont="1" applyFill="1" applyBorder="1"/>
    <xf numFmtId="0" fontId="6" fillId="0" borderId="45" xfId="0" applyFont="1" applyFill="1" applyBorder="1"/>
    <xf numFmtId="164" fontId="1" fillId="0" borderId="46" xfId="0" applyNumberFormat="1" applyFont="1" applyFill="1" applyBorder="1"/>
    <xf numFmtId="164" fontId="6" fillId="0" borderId="48" xfId="0" applyNumberFormat="1" applyFont="1" applyFill="1" applyBorder="1"/>
    <xf numFmtId="164" fontId="6" fillId="0" borderId="49" xfId="0" applyNumberFormat="1" applyFont="1" applyFill="1" applyBorder="1"/>
    <xf numFmtId="164" fontId="6" fillId="0" borderId="50" xfId="0" applyNumberFormat="1" applyFont="1" applyFill="1" applyBorder="1"/>
    <xf numFmtId="0" fontId="6" fillId="0" borderId="47" xfId="0" applyFont="1" applyFill="1" applyBorder="1"/>
    <xf numFmtId="0" fontId="6" fillId="0" borderId="51" xfId="0" applyFont="1" applyFill="1" applyBorder="1"/>
    <xf numFmtId="164" fontId="6" fillId="0" borderId="52" xfId="0" applyNumberFormat="1" applyFont="1" applyFill="1" applyBorder="1"/>
    <xf numFmtId="164" fontId="6" fillId="0" borderId="53" xfId="0" applyNumberFormat="1" applyFont="1" applyFill="1" applyBorder="1"/>
    <xf numFmtId="164" fontId="6" fillId="0" borderId="54" xfId="0" applyNumberFormat="1" applyFont="1" applyFill="1" applyBorder="1"/>
    <xf numFmtId="0" fontId="6" fillId="0" borderId="29" xfId="0" applyFont="1" applyFill="1" applyBorder="1"/>
    <xf numFmtId="164" fontId="6" fillId="0" borderId="0" xfId="0" applyNumberFormat="1" applyFont="1" applyFill="1" applyBorder="1"/>
    <xf numFmtId="164" fontId="6" fillId="0" borderId="55" xfId="0" applyNumberFormat="1" applyFont="1" applyFill="1" applyBorder="1"/>
    <xf numFmtId="164" fontId="6" fillId="0" borderId="43" xfId="0" applyNumberFormat="1" applyFont="1" applyFill="1" applyBorder="1"/>
    <xf numFmtId="164" fontId="6" fillId="0" borderId="56" xfId="0" applyNumberFormat="1" applyFont="1" applyFill="1" applyBorder="1"/>
    <xf numFmtId="164" fontId="1" fillId="0" borderId="56" xfId="0" applyNumberFormat="1" applyFont="1" applyFill="1" applyBorder="1"/>
    <xf numFmtId="0" fontId="1" fillId="0" borderId="57" xfId="0" applyFont="1" applyFill="1" applyBorder="1"/>
    <xf numFmtId="0" fontId="0" fillId="0" borderId="56" xfId="0" applyFill="1" applyBorder="1"/>
    <xf numFmtId="0" fontId="0" fillId="0" borderId="41" xfId="0" applyFill="1" applyBorder="1"/>
    <xf numFmtId="0" fontId="0" fillId="0" borderId="43" xfId="0" applyFill="1" applyBorder="1"/>
    <xf numFmtId="0" fontId="0" fillId="0" borderId="42" xfId="0" applyFill="1" applyBorder="1"/>
    <xf numFmtId="0" fontId="0" fillId="0" borderId="15" xfId="0" applyFill="1" applyBorder="1"/>
    <xf numFmtId="0" fontId="0" fillId="0" borderId="16" xfId="0" applyFill="1" applyBorder="1"/>
    <xf numFmtId="0" fontId="0" fillId="0" borderId="32" xfId="0" applyFill="1" applyBorder="1"/>
    <xf numFmtId="0" fontId="0" fillId="0" borderId="14" xfId="0" applyFill="1" applyBorder="1"/>
    <xf numFmtId="0" fontId="11" fillId="0" borderId="21" xfId="0" applyFont="1" applyFill="1" applyBorder="1"/>
    <xf numFmtId="164" fontId="0" fillId="0" borderId="21" xfId="0" applyNumberFormat="1" applyFill="1" applyBorder="1"/>
    <xf numFmtId="164" fontId="11" fillId="0" borderId="21" xfId="0" applyNumberFormat="1" applyFont="1" applyFill="1" applyBorder="1"/>
    <xf numFmtId="164" fontId="12" fillId="0" borderId="21" xfId="0" applyNumberFormat="1" applyFont="1" applyFill="1" applyBorder="1"/>
    <xf numFmtId="0" fontId="0" fillId="0" borderId="21" xfId="0" applyFill="1" applyBorder="1"/>
    <xf numFmtId="0" fontId="0" fillId="0" borderId="22" xfId="0" applyFill="1" applyBorder="1"/>
    <xf numFmtId="164" fontId="11" fillId="0" borderId="31" xfId="0" applyNumberFormat="1" applyFont="1" applyFill="1" applyBorder="1"/>
    <xf numFmtId="0" fontId="11" fillId="0" borderId="20" xfId="0" applyFont="1" applyFill="1" applyBorder="1"/>
    <xf numFmtId="0" fontId="0" fillId="0" borderId="62" xfId="0" applyFill="1" applyBorder="1"/>
    <xf numFmtId="164" fontId="1" fillId="0" borderId="43" xfId="0" applyNumberFormat="1" applyFont="1" applyFill="1" applyBorder="1"/>
    <xf numFmtId="164" fontId="6" fillId="0" borderId="51" xfId="0" applyNumberFormat="1" applyFont="1" applyFill="1" applyBorder="1"/>
    <xf numFmtId="164" fontId="6" fillId="0" borderId="47" xfId="0" applyNumberFormat="1" applyFont="1" applyFill="1" applyBorder="1"/>
    <xf numFmtId="164" fontId="6" fillId="0" borderId="29" xfId="0" applyNumberFormat="1" applyFont="1" applyFill="1" applyBorder="1"/>
    <xf numFmtId="164" fontId="1" fillId="0" borderId="64" xfId="0" applyNumberFormat="1" applyFont="1" applyFill="1" applyBorder="1"/>
    <xf numFmtId="164" fontId="5" fillId="0" borderId="65" xfId="0" applyNumberFormat="1" applyFont="1" applyFill="1" applyBorder="1"/>
    <xf numFmtId="0" fontId="1" fillId="0" borderId="68" xfId="0" applyFont="1" applyFill="1" applyBorder="1"/>
    <xf numFmtId="164" fontId="1" fillId="0" borderId="69" xfId="0" applyNumberFormat="1" applyFont="1" applyFill="1" applyBorder="1"/>
    <xf numFmtId="164" fontId="1" fillId="0" borderId="8" xfId="0" applyNumberFormat="1" applyFont="1" applyFill="1" applyBorder="1"/>
    <xf numFmtId="164" fontId="1" fillId="0" borderId="70" xfId="0" applyNumberFormat="1" applyFont="1" applyFill="1" applyBorder="1"/>
    <xf numFmtId="0" fontId="1" fillId="0" borderId="18" xfId="0" applyFont="1" applyFill="1" applyBorder="1"/>
    <xf numFmtId="0" fontId="1" fillId="0" borderId="69" xfId="0" applyFont="1" applyFill="1" applyBorder="1"/>
    <xf numFmtId="164" fontId="2" fillId="0" borderId="14" xfId="0" applyNumberFormat="1" applyFont="1" applyFill="1" applyBorder="1"/>
    <xf numFmtId="0" fontId="6" fillId="0" borderId="9" xfId="0" applyFont="1" applyFill="1" applyBorder="1"/>
    <xf numFmtId="164" fontId="12" fillId="0" borderId="20" xfId="0" applyNumberFormat="1" applyFont="1" applyFill="1" applyBorder="1"/>
    <xf numFmtId="164" fontId="1" fillId="0" borderId="88" xfId="0" applyNumberFormat="1" applyFont="1" applyFill="1" applyBorder="1"/>
    <xf numFmtId="0" fontId="1" fillId="0" borderId="89" xfId="0" applyFont="1" applyFill="1" applyBorder="1"/>
    <xf numFmtId="0" fontId="1" fillId="0" borderId="90" xfId="0" applyFont="1" applyFill="1" applyBorder="1"/>
    <xf numFmtId="0" fontId="1" fillId="0" borderId="91" xfId="0" applyFont="1" applyFill="1" applyBorder="1"/>
    <xf numFmtId="0" fontId="6" fillId="0" borderId="68" xfId="0" applyFont="1" applyFill="1" applyBorder="1"/>
    <xf numFmtId="0" fontId="6" fillId="0" borderId="7" xfId="0" applyFont="1" applyFill="1" applyBorder="1"/>
    <xf numFmtId="0" fontId="0" fillId="3" borderId="3" xfId="0" applyFill="1" applyBorder="1"/>
    <xf numFmtId="0" fontId="0" fillId="0" borderId="94" xfId="0" applyFill="1" applyBorder="1"/>
    <xf numFmtId="0" fontId="13" fillId="0" borderId="94" xfId="0" applyFont="1" applyFill="1" applyBorder="1"/>
    <xf numFmtId="0" fontId="0" fillId="0" borderId="95" xfId="0" applyFill="1" applyBorder="1"/>
    <xf numFmtId="0" fontId="0" fillId="0" borderId="96" xfId="0" applyFill="1" applyBorder="1"/>
    <xf numFmtId="0" fontId="0" fillId="0" borderId="97" xfId="0" applyFill="1" applyBorder="1"/>
    <xf numFmtId="0" fontId="0" fillId="0" borderId="98" xfId="0" applyFill="1" applyBorder="1"/>
    <xf numFmtId="0" fontId="0" fillId="0" borderId="99" xfId="0" applyFill="1" applyBorder="1"/>
    <xf numFmtId="0" fontId="0" fillId="0" borderId="100" xfId="0" applyFill="1" applyBorder="1"/>
    <xf numFmtId="0" fontId="1" fillId="0" borderId="101" xfId="0" applyFont="1" applyFill="1" applyBorder="1"/>
    <xf numFmtId="0" fontId="1" fillId="0" borderId="27" xfId="0" applyFont="1" applyFill="1" applyBorder="1"/>
    <xf numFmtId="0" fontId="1" fillId="0" borderId="4" xfId="0" applyFont="1" applyFill="1" applyBorder="1"/>
    <xf numFmtId="0" fontId="0" fillId="0" borderId="4" xfId="0" applyFill="1" applyBorder="1"/>
    <xf numFmtId="0" fontId="0" fillId="0" borderId="102" xfId="0" applyFill="1" applyBorder="1"/>
    <xf numFmtId="0" fontId="0" fillId="2" borderId="0" xfId="0" applyFill="1"/>
    <xf numFmtId="0" fontId="1" fillId="0" borderId="87" xfId="0" applyFont="1" applyBorder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1" fillId="0" borderId="1" xfId="0" applyFont="1" applyFill="1" applyBorder="1" applyAlignment="1">
      <alignment wrapText="1"/>
    </xf>
    <xf numFmtId="0" fontId="0" fillId="0" borderId="5" xfId="0" applyFill="1" applyBorder="1"/>
    <xf numFmtId="164" fontId="1" fillId="0" borderId="87" xfId="0" applyNumberFormat="1" applyFont="1" applyBorder="1"/>
    <xf numFmtId="164" fontId="1" fillId="0" borderId="0" xfId="0" applyNumberFormat="1" applyFont="1"/>
    <xf numFmtId="165" fontId="1" fillId="0" borderId="0" xfId="0" applyNumberFormat="1" applyFont="1"/>
    <xf numFmtId="0" fontId="6" fillId="0" borderId="87" xfId="0" applyFont="1" applyBorder="1"/>
    <xf numFmtId="164" fontId="6" fillId="0" borderId="87" xfId="0" applyNumberFormat="1" applyFont="1" applyBorder="1"/>
    <xf numFmtId="165" fontId="6" fillId="0" borderId="87" xfId="0" applyNumberFormat="1" applyFont="1" applyBorder="1"/>
    <xf numFmtId="0" fontId="11" fillId="0" borderId="87" xfId="0" applyFont="1" applyBorder="1"/>
    <xf numFmtId="0" fontId="11" fillId="0" borderId="0" xfId="0" applyFont="1"/>
    <xf numFmtId="164" fontId="6" fillId="0" borderId="0" xfId="0" applyNumberFormat="1" applyFont="1"/>
    <xf numFmtId="165" fontId="6" fillId="0" borderId="0" xfId="0" applyNumberFormat="1" applyFont="1"/>
    <xf numFmtId="164" fontId="5" fillId="0" borderId="0" xfId="0" applyNumberFormat="1" applyFont="1"/>
    <xf numFmtId="165" fontId="5" fillId="0" borderId="0" xfId="0" applyNumberFormat="1" applyFont="1"/>
    <xf numFmtId="0" fontId="14" fillId="0" borderId="0" xfId="0" applyFont="1"/>
    <xf numFmtId="0" fontId="16" fillId="0" borderId="0" xfId="0" applyFont="1"/>
    <xf numFmtId="164" fontId="14" fillId="0" borderId="67" xfId="0" applyNumberFormat="1" applyFont="1" applyBorder="1"/>
    <xf numFmtId="165" fontId="14" fillId="0" borderId="67" xfId="0" applyNumberFormat="1" applyFont="1" applyBorder="1"/>
    <xf numFmtId="165" fontId="15" fillId="0" borderId="67" xfId="0" applyNumberFormat="1" applyFont="1" applyBorder="1"/>
    <xf numFmtId="0" fontId="16" fillId="0" borderId="67" xfId="0" applyFont="1" applyBorder="1"/>
    <xf numFmtId="0" fontId="0" fillId="2" borderId="105" xfId="0" applyFill="1" applyBorder="1"/>
    <xf numFmtId="0" fontId="11" fillId="0" borderId="106" xfId="0" applyFont="1" applyBorder="1"/>
    <xf numFmtId="0" fontId="11" fillId="0" borderId="105" xfId="0" applyFont="1" applyBorder="1"/>
    <xf numFmtId="0" fontId="0" fillId="0" borderId="105" xfId="0" applyBorder="1"/>
    <xf numFmtId="0" fontId="16" fillId="0" borderId="107" xfId="0" applyFont="1" applyBorder="1"/>
    <xf numFmtId="165" fontId="1" fillId="0" borderId="1" xfId="0" applyNumberFormat="1" applyFont="1" applyFill="1" applyBorder="1"/>
    <xf numFmtId="165" fontId="1" fillId="0" borderId="3" xfId="0" applyNumberFormat="1" applyFont="1" applyFill="1" applyBorder="1"/>
    <xf numFmtId="164" fontId="5" fillId="2" borderId="0" xfId="0" applyNumberFormat="1" applyFont="1" applyFill="1" applyAlignment="1">
      <alignment horizontal="center"/>
    </xf>
    <xf numFmtId="165" fontId="5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1" fillId="3" borderId="1" xfId="0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3" xfId="0" applyFill="1" applyBorder="1" applyAlignment="1">
      <alignment vertical="center"/>
    </xf>
    <xf numFmtId="164" fontId="1" fillId="0" borderId="1" xfId="0" applyNumberFormat="1" applyFont="1" applyFill="1" applyBorder="1" applyAlignment="1">
      <alignment wrapText="1"/>
    </xf>
    <xf numFmtId="165" fontId="5" fillId="0" borderId="1" xfId="0" applyNumberFormat="1" applyFont="1" applyFill="1" applyBorder="1" applyAlignment="1">
      <alignment wrapText="1"/>
    </xf>
    <xf numFmtId="0" fontId="1" fillId="0" borderId="1" xfId="0" applyFont="1" applyFill="1" applyBorder="1" applyAlignment="1">
      <alignment vertical="center"/>
    </xf>
    <xf numFmtId="166" fontId="1" fillId="0" borderId="0" xfId="0" applyNumberFormat="1" applyFont="1"/>
    <xf numFmtId="164" fontId="1" fillId="0" borderId="7" xfId="0" applyNumberFormat="1" applyFont="1" applyFill="1" applyBorder="1" applyAlignment="1">
      <alignment wrapText="1"/>
    </xf>
    <xf numFmtId="165" fontId="5" fillId="0" borderId="7" xfId="0" applyNumberFormat="1" applyFont="1" applyFill="1" applyBorder="1" applyAlignment="1">
      <alignment wrapText="1"/>
    </xf>
    <xf numFmtId="165" fontId="1" fillId="0" borderId="8" xfId="0" applyNumberFormat="1" applyFont="1" applyFill="1" applyBorder="1"/>
    <xf numFmtId="49" fontId="6" fillId="0" borderId="87" xfId="0" applyNumberFormat="1" applyFont="1" applyBorder="1"/>
    <xf numFmtId="166" fontId="6" fillId="0" borderId="87" xfId="0" applyNumberFormat="1" applyFont="1" applyBorder="1"/>
    <xf numFmtId="166" fontId="6" fillId="0" borderId="0" xfId="0" applyNumberFormat="1" applyFont="1"/>
    <xf numFmtId="0" fontId="5" fillId="0" borderId="0" xfId="0" applyFont="1" applyAlignment="1">
      <alignment horizontal="left"/>
    </xf>
    <xf numFmtId="0" fontId="17" fillId="0" borderId="0" xfId="0" applyFont="1" applyAlignment="1">
      <alignment wrapText="1"/>
    </xf>
    <xf numFmtId="164" fontId="17" fillId="0" borderId="0" xfId="0" applyNumberFormat="1" applyFont="1" applyAlignment="1">
      <alignment wrapText="1"/>
    </xf>
    <xf numFmtId="166" fontId="17" fillId="0" borderId="0" xfId="0" applyNumberFormat="1" applyFont="1" applyAlignment="1">
      <alignment wrapText="1"/>
    </xf>
    <xf numFmtId="165" fontId="17" fillId="0" borderId="0" xfId="0" applyNumberFormat="1" applyFont="1" applyAlignment="1">
      <alignment wrapText="1"/>
    </xf>
    <xf numFmtId="165" fontId="17" fillId="0" borderId="0" xfId="0" applyNumberFormat="1" applyFont="1"/>
    <xf numFmtId="0" fontId="17" fillId="0" borderId="0" xfId="0" applyFont="1"/>
    <xf numFmtId="0" fontId="6" fillId="0" borderId="0" xfId="0" applyFont="1" applyAlignment="1">
      <alignment horizontal="center" wrapText="1"/>
    </xf>
    <xf numFmtId="49" fontId="17" fillId="0" borderId="0" xfId="0" applyNumberFormat="1" applyFont="1" applyAlignment="1">
      <alignment horizontal="left" wrapText="1"/>
    </xf>
    <xf numFmtId="166" fontId="17" fillId="0" borderId="0" xfId="0" applyNumberFormat="1" applyFont="1"/>
    <xf numFmtId="0" fontId="18" fillId="0" borderId="0" xfId="0" applyFont="1" applyAlignment="1">
      <alignment wrapText="1"/>
    </xf>
    <xf numFmtId="166" fontId="18" fillId="0" borderId="0" xfId="0" applyNumberFormat="1" applyFont="1" applyAlignment="1">
      <alignment wrapText="1"/>
    </xf>
    <xf numFmtId="164" fontId="18" fillId="0" borderId="0" xfId="0" applyNumberFormat="1" applyFont="1" applyAlignment="1">
      <alignment wrapText="1"/>
    </xf>
    <xf numFmtId="0" fontId="18" fillId="0" borderId="0" xfId="0" applyFont="1"/>
    <xf numFmtId="49" fontId="18" fillId="0" borderId="0" xfId="0" applyNumberFormat="1" applyFont="1" applyAlignment="1">
      <alignment horizontal="left" wrapText="1"/>
    </xf>
    <xf numFmtId="166" fontId="18" fillId="0" borderId="0" xfId="0" applyNumberFormat="1" applyFont="1"/>
    <xf numFmtId="166" fontId="5" fillId="0" borderId="0" xfId="0" applyNumberFormat="1" applyFont="1"/>
    <xf numFmtId="0" fontId="14" fillId="0" borderId="109" xfId="0" applyFont="1" applyBorder="1"/>
    <xf numFmtId="166" fontId="14" fillId="0" borderId="109" xfId="0" applyNumberFormat="1" applyFont="1" applyBorder="1"/>
    <xf numFmtId="164" fontId="14" fillId="0" borderId="109" xfId="0" applyNumberFormat="1" applyFont="1" applyBorder="1"/>
    <xf numFmtId="0" fontId="6" fillId="0" borderId="106" xfId="0" applyFont="1" applyBorder="1"/>
    <xf numFmtId="0" fontId="6" fillId="0" borderId="105" xfId="0" applyFont="1" applyBorder="1"/>
    <xf numFmtId="166" fontId="17" fillId="0" borderId="105" xfId="0" applyNumberFormat="1" applyFont="1" applyBorder="1"/>
    <xf numFmtId="166" fontId="18" fillId="0" borderId="105" xfId="0" applyNumberFormat="1" applyFont="1" applyBorder="1"/>
    <xf numFmtId="0" fontId="5" fillId="0" borderId="105" xfId="0" applyFont="1" applyBorder="1"/>
    <xf numFmtId="0" fontId="1" fillId="0" borderId="105" xfId="0" applyFont="1" applyBorder="1"/>
    <xf numFmtId="0" fontId="14" fillId="0" borderId="110" xfId="0" applyFont="1" applyBorder="1"/>
    <xf numFmtId="0" fontId="1" fillId="0" borderId="5" xfId="0" applyFont="1" applyFill="1" applyBorder="1" applyAlignment="1">
      <alignment wrapText="1"/>
    </xf>
    <xf numFmtId="0" fontId="0" fillId="0" borderId="24" xfId="0" applyFill="1" applyBorder="1"/>
    <xf numFmtId="0" fontId="0" fillId="0" borderId="19" xfId="0" applyFill="1" applyBorder="1"/>
    <xf numFmtId="0" fontId="0" fillId="0" borderId="23" xfId="0" applyFill="1" applyBorder="1"/>
    <xf numFmtId="0" fontId="4" fillId="0" borderId="24" xfId="0" applyFont="1" applyFill="1" applyBorder="1"/>
    <xf numFmtId="0" fontId="1" fillId="0" borderId="44" xfId="0" applyFont="1" applyBorder="1"/>
    <xf numFmtId="0" fontId="4" fillId="0" borderId="24" xfId="0" applyFont="1" applyFill="1" applyBorder="1" applyAlignment="1">
      <alignment vertical="center"/>
    </xf>
    <xf numFmtId="0" fontId="5" fillId="2" borderId="44" xfId="0" applyFont="1" applyFill="1" applyBorder="1" applyAlignment="1">
      <alignment horizontal="center"/>
    </xf>
    <xf numFmtId="0" fontId="6" fillId="0" borderId="59" xfId="0" applyFont="1" applyBorder="1"/>
    <xf numFmtId="0" fontId="6" fillId="0" borderId="44" xfId="0" applyFont="1" applyBorder="1"/>
    <xf numFmtId="0" fontId="17" fillId="0" borderId="44" xfId="0" applyFont="1" applyBorder="1" applyAlignment="1">
      <alignment wrapText="1"/>
    </xf>
    <xf numFmtId="0" fontId="18" fillId="0" borderId="44" xfId="0" applyFont="1" applyBorder="1" applyAlignment="1">
      <alignment wrapText="1"/>
    </xf>
    <xf numFmtId="0" fontId="14" fillId="0" borderId="112" xfId="0" applyFont="1" applyBorder="1"/>
    <xf numFmtId="0" fontId="13" fillId="0" borderId="1" xfId="0" applyFont="1" applyFill="1" applyBorder="1"/>
    <xf numFmtId="0" fontId="19" fillId="0" borderId="0" xfId="0" applyFont="1"/>
    <xf numFmtId="164" fontId="6" fillId="0" borderId="14" xfId="0" applyNumberFormat="1" applyFont="1" applyFill="1" applyBorder="1"/>
    <xf numFmtId="164" fontId="5" fillId="0" borderId="1" xfId="0" applyNumberFormat="1" applyFont="1" applyFill="1" applyBorder="1"/>
    <xf numFmtId="164" fontId="5" fillId="0" borderId="49" xfId="0" applyNumberFormat="1" applyFont="1" applyFill="1" applyBorder="1"/>
    <xf numFmtId="0" fontId="5" fillId="0" borderId="7" xfId="0" applyFont="1" applyFill="1" applyBorder="1"/>
    <xf numFmtId="164" fontId="5" fillId="0" borderId="7" xfId="0" applyNumberFormat="1" applyFont="1" applyFill="1" applyBorder="1"/>
    <xf numFmtId="0" fontId="5" fillId="0" borderId="8" xfId="0" applyFont="1" applyFill="1" applyBorder="1"/>
    <xf numFmtId="164" fontId="5" fillId="0" borderId="8" xfId="0" applyNumberFormat="1" applyFont="1" applyFill="1" applyBorder="1"/>
    <xf numFmtId="0" fontId="14" fillId="0" borderId="1" xfId="0" applyFont="1" applyFill="1" applyBorder="1"/>
    <xf numFmtId="164" fontId="14" fillId="0" borderId="1" xfId="0" applyNumberFormat="1" applyFont="1" applyFill="1" applyBorder="1"/>
    <xf numFmtId="0" fontId="1" fillId="0" borderId="55" xfId="0" applyFont="1" applyBorder="1"/>
    <xf numFmtId="164" fontId="6" fillId="0" borderId="55" xfId="0" applyNumberFormat="1" applyFont="1" applyBorder="1"/>
    <xf numFmtId="164" fontId="1" fillId="0" borderId="55" xfId="0" applyNumberFormat="1" applyFont="1" applyBorder="1"/>
    <xf numFmtId="0" fontId="1" fillId="0" borderId="0" xfId="0" applyFont="1" applyBorder="1"/>
    <xf numFmtId="164" fontId="1" fillId="0" borderId="0" xfId="0" applyNumberFormat="1" applyFont="1" applyBorder="1"/>
    <xf numFmtId="0" fontId="1" fillId="0" borderId="29" xfId="0" applyFont="1" applyBorder="1"/>
    <xf numFmtId="164" fontId="1" fillId="0" borderId="29" xfId="0" applyNumberFormat="1" applyFont="1" applyBorder="1"/>
    <xf numFmtId="0" fontId="1" fillId="0" borderId="59" xfId="0" applyFont="1" applyBorder="1"/>
    <xf numFmtId="0" fontId="1" fillId="0" borderId="45" xfId="0" applyFont="1" applyBorder="1"/>
    <xf numFmtId="0" fontId="10" fillId="0" borderId="45" xfId="0" applyFont="1" applyBorder="1"/>
    <xf numFmtId="0" fontId="6" fillId="0" borderId="55" xfId="0" applyFont="1" applyBorder="1"/>
    <xf numFmtId="0" fontId="6" fillId="0" borderId="45" xfId="0" applyFont="1" applyBorder="1"/>
    <xf numFmtId="0" fontId="1" fillId="0" borderId="55" xfId="0" applyFont="1" applyBorder="1" applyAlignment="1">
      <alignment wrapText="1"/>
    </xf>
    <xf numFmtId="164" fontId="6" fillId="0" borderId="0" xfId="0" applyNumberFormat="1" applyFont="1" applyBorder="1"/>
    <xf numFmtId="0" fontId="6" fillId="0" borderId="28" xfId="0" applyFont="1" applyBorder="1"/>
    <xf numFmtId="0" fontId="6" fillId="0" borderId="29" xfId="0" applyFont="1" applyBorder="1"/>
    <xf numFmtId="0" fontId="6" fillId="0" borderId="0" xfId="0" applyFont="1" applyBorder="1"/>
    <xf numFmtId="164" fontId="6" fillId="0" borderId="29" xfId="0" applyNumberFormat="1" applyFont="1" applyBorder="1"/>
    <xf numFmtId="164" fontId="1" fillId="0" borderId="63" xfId="0" applyNumberFormat="1" applyFont="1" applyBorder="1"/>
    <xf numFmtId="0" fontId="6" fillId="0" borderId="47" xfId="0" applyFont="1" applyBorder="1"/>
    <xf numFmtId="164" fontId="6" fillId="0" borderId="48" xfId="0" applyNumberFormat="1" applyFont="1" applyBorder="1"/>
    <xf numFmtId="164" fontId="6" fillId="0" borderId="49" xfId="0" applyNumberFormat="1" applyFont="1" applyBorder="1"/>
    <xf numFmtId="164" fontId="6" fillId="0" borderId="50" xfId="0" applyNumberFormat="1" applyFont="1" applyBorder="1"/>
    <xf numFmtId="0" fontId="6" fillId="0" borderId="51" xfId="0" applyFont="1" applyBorder="1"/>
    <xf numFmtId="164" fontId="6" fillId="0" borderId="52" xfId="0" applyNumberFormat="1" applyFont="1" applyBorder="1"/>
    <xf numFmtId="164" fontId="6" fillId="0" borderId="53" xfId="0" applyNumberFormat="1" applyFont="1" applyBorder="1"/>
    <xf numFmtId="164" fontId="6" fillId="0" borderId="54" xfId="0" applyNumberFormat="1" applyFont="1" applyBorder="1"/>
    <xf numFmtId="164" fontId="6" fillId="0" borderId="44" xfId="0" applyNumberFormat="1" applyFont="1" applyBorder="1"/>
    <xf numFmtId="164" fontId="6" fillId="0" borderId="45" xfId="0" applyNumberFormat="1" applyFont="1" applyBorder="1"/>
    <xf numFmtId="164" fontId="5" fillId="0" borderId="28" xfId="0" applyNumberFormat="1" applyFont="1" applyBorder="1"/>
    <xf numFmtId="164" fontId="1" fillId="0" borderId="44" xfId="0" applyNumberFormat="1" applyFont="1" applyBorder="1"/>
    <xf numFmtId="164" fontId="5" fillId="0" borderId="45" xfId="0" applyNumberFormat="1" applyFont="1" applyBorder="1"/>
    <xf numFmtId="164" fontId="6" fillId="0" borderId="51" xfId="0" applyNumberFormat="1" applyFont="1" applyBorder="1"/>
    <xf numFmtId="164" fontId="6" fillId="0" borderId="47" xfId="0" applyNumberFormat="1" applyFont="1" applyBorder="1"/>
    <xf numFmtId="164" fontId="6" fillId="0" borderId="28" xfId="0" applyNumberFormat="1" applyFont="1" applyBorder="1"/>
    <xf numFmtId="164" fontId="5" fillId="0" borderId="93" xfId="0" applyNumberFormat="1" applyFont="1" applyBorder="1"/>
    <xf numFmtId="164" fontId="1" fillId="0" borderId="78" xfId="0" applyNumberFormat="1" applyFont="1" applyBorder="1"/>
    <xf numFmtId="0" fontId="1" fillId="0" borderId="79" xfId="0" applyFont="1" applyBorder="1"/>
    <xf numFmtId="0" fontId="1" fillId="0" borderId="77" xfId="0" applyFont="1" applyBorder="1"/>
    <xf numFmtId="0" fontId="0" fillId="0" borderId="0" xfId="0" applyBorder="1"/>
    <xf numFmtId="0" fontId="1" fillId="0" borderId="66" xfId="0" applyFont="1" applyBorder="1"/>
    <xf numFmtId="0" fontId="1" fillId="0" borderId="67" xfId="0" applyFont="1" applyBorder="1"/>
    <xf numFmtId="0" fontId="1" fillId="0" borderId="113" xfId="0" applyFont="1" applyBorder="1"/>
    <xf numFmtId="0" fontId="1" fillId="0" borderId="113" xfId="0" applyFont="1" applyBorder="1" applyAlignment="1">
      <alignment wrapText="1"/>
    </xf>
    <xf numFmtId="0" fontId="1" fillId="0" borderId="106" xfId="0" applyFont="1" applyBorder="1"/>
    <xf numFmtId="0" fontId="1" fillId="0" borderId="93" xfId="0" applyFont="1" applyBorder="1"/>
    <xf numFmtId="0" fontId="1" fillId="0" borderId="107" xfId="0" applyFont="1" applyBorder="1"/>
    <xf numFmtId="0" fontId="5" fillId="2" borderId="4" xfId="0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wrapText="1"/>
    </xf>
    <xf numFmtId="0" fontId="6" fillId="0" borderId="59" xfId="0" applyFont="1" applyBorder="1"/>
    <xf numFmtId="0" fontId="1" fillId="0" borderId="73" xfId="0" applyFont="1" applyBorder="1"/>
    <xf numFmtId="0" fontId="3" fillId="0" borderId="112" xfId="0" applyFont="1" applyBorder="1" applyAlignment="1">
      <alignment horizontal="center" vertical="center"/>
    </xf>
    <xf numFmtId="0" fontId="9" fillId="0" borderId="109" xfId="0" applyFont="1" applyBorder="1" applyAlignment="1">
      <alignment horizontal="center" vertical="center"/>
    </xf>
    <xf numFmtId="0" fontId="1" fillId="0" borderId="110" xfId="0" applyFont="1" applyBorder="1" applyAlignment="1">
      <alignment horizontal="center" vertical="center"/>
    </xf>
    <xf numFmtId="0" fontId="4" fillId="0" borderId="28" xfId="0" applyFont="1" applyBorder="1"/>
    <xf numFmtId="0" fontId="4" fillId="0" borderId="29" xfId="0" applyFont="1" applyBorder="1"/>
    <xf numFmtId="0" fontId="1" fillId="0" borderId="29" xfId="0" applyFont="1" applyBorder="1"/>
    <xf numFmtId="0" fontId="1" fillId="0" borderId="93" xfId="0" applyFont="1" applyBorder="1"/>
    <xf numFmtId="0" fontId="6" fillId="0" borderId="34" xfId="0" applyFont="1" applyBorder="1" applyAlignment="1">
      <alignment wrapText="1"/>
    </xf>
    <xf numFmtId="0" fontId="1" fillId="0" borderId="35" xfId="0" applyFont="1" applyBorder="1" applyAlignment="1">
      <alignment wrapText="1"/>
    </xf>
    <xf numFmtId="0" fontId="6" fillId="0" borderId="0" xfId="0" applyFont="1" applyBorder="1"/>
    <xf numFmtId="0" fontId="1" fillId="0" borderId="78" xfId="0" applyFont="1" applyBorder="1"/>
    <xf numFmtId="0" fontId="1" fillId="0" borderId="38" xfId="0" applyFont="1" applyBorder="1"/>
    <xf numFmtId="0" fontId="1" fillId="0" borderId="79" xfId="0" applyFont="1" applyBorder="1"/>
    <xf numFmtId="0" fontId="6" fillId="0" borderId="37" xfId="0" applyFont="1" applyBorder="1"/>
    <xf numFmtId="0" fontId="6" fillId="0" borderId="81" xfId="0" applyFont="1" applyBorder="1"/>
    <xf numFmtId="0" fontId="1" fillId="0" borderId="80" xfId="0" applyFont="1" applyBorder="1"/>
    <xf numFmtId="0" fontId="1" fillId="0" borderId="39" xfId="0" applyFont="1" applyBorder="1"/>
    <xf numFmtId="0" fontId="1" fillId="0" borderId="74" xfId="0" applyFont="1" applyBorder="1"/>
    <xf numFmtId="0" fontId="1" fillId="0" borderId="82" xfId="0" applyFont="1" applyBorder="1"/>
    <xf numFmtId="0" fontId="1" fillId="0" borderId="75" xfId="0" applyFont="1" applyBorder="1"/>
    <xf numFmtId="0" fontId="6" fillId="0" borderId="2" xfId="0" applyFont="1" applyBorder="1"/>
    <xf numFmtId="0" fontId="6" fillId="0" borderId="50" xfId="0" applyFont="1" applyBorder="1"/>
    <xf numFmtId="0" fontId="1" fillId="0" borderId="76" xfId="0" applyFont="1" applyBorder="1"/>
    <xf numFmtId="0" fontId="6" fillId="0" borderId="77" xfId="0" applyFont="1" applyBorder="1"/>
    <xf numFmtId="0" fontId="1" fillId="0" borderId="77" xfId="0" applyFont="1" applyBorder="1"/>
    <xf numFmtId="0" fontId="6" fillId="0" borderId="73" xfId="0" applyFont="1" applyBorder="1"/>
    <xf numFmtId="164" fontId="1" fillId="0" borderId="73" xfId="0" applyNumberFormat="1" applyFont="1" applyBorder="1"/>
    <xf numFmtId="0" fontId="6" fillId="0" borderId="76" xfId="0" applyFont="1" applyBorder="1"/>
    <xf numFmtId="164" fontId="1" fillId="0" borderId="76" xfId="0" applyNumberFormat="1" applyFont="1" applyBorder="1"/>
    <xf numFmtId="0" fontId="1" fillId="0" borderId="39" xfId="0" applyFont="1" applyFill="1" applyBorder="1"/>
    <xf numFmtId="0" fontId="1" fillId="0" borderId="76" xfId="0" applyFont="1" applyFill="1" applyBorder="1"/>
    <xf numFmtId="0" fontId="1" fillId="0" borderId="36" xfId="0" applyFont="1" applyFill="1" applyBorder="1"/>
    <xf numFmtId="0" fontId="8" fillId="3" borderId="18" xfId="1" applyFill="1" applyBorder="1" applyAlignment="1">
      <alignment horizontal="center" vertical="center"/>
    </xf>
    <xf numFmtId="0" fontId="8" fillId="3" borderId="6" xfId="1" applyFill="1" applyBorder="1" applyAlignment="1">
      <alignment horizontal="center" vertical="center"/>
    </xf>
    <xf numFmtId="0" fontId="8" fillId="3" borderId="5" xfId="1" applyFill="1" applyBorder="1" applyAlignment="1">
      <alignment horizontal="left" vertical="center"/>
    </xf>
    <xf numFmtId="0" fontId="8" fillId="3" borderId="6" xfId="1" applyFill="1" applyBorder="1" applyAlignment="1">
      <alignment horizontal="left" vertical="center"/>
    </xf>
    <xf numFmtId="0" fontId="3" fillId="0" borderId="25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92" xfId="0" applyFont="1" applyFill="1" applyBorder="1" applyAlignment="1">
      <alignment horizontal="center" vertical="center"/>
    </xf>
    <xf numFmtId="0" fontId="4" fillId="0" borderId="28" xfId="0" applyFont="1" applyFill="1" applyBorder="1"/>
    <xf numFmtId="0" fontId="4" fillId="0" borderId="29" xfId="0" applyFont="1" applyFill="1" applyBorder="1"/>
    <xf numFmtId="0" fontId="1" fillId="0" borderId="29" xfId="0" applyFont="1" applyFill="1" applyBorder="1"/>
    <xf numFmtId="0" fontId="1" fillId="0" borderId="93" xfId="0" applyFont="1" applyFill="1" applyBorder="1"/>
    <xf numFmtId="0" fontId="6" fillId="0" borderId="28" xfId="0" applyFont="1" applyFill="1" applyBorder="1" applyAlignment="1">
      <alignment wrapText="1"/>
    </xf>
    <xf numFmtId="0" fontId="1" fillId="0" borderId="29" xfId="0" applyFont="1" applyFill="1" applyBorder="1" applyAlignment="1">
      <alignment wrapText="1"/>
    </xf>
    <xf numFmtId="0" fontId="1" fillId="0" borderId="30" xfId="0" applyFont="1" applyFill="1" applyBorder="1" applyAlignment="1">
      <alignment wrapText="1"/>
    </xf>
    <xf numFmtId="0" fontId="6" fillId="0" borderId="34" xfId="0" applyFont="1" applyFill="1" applyBorder="1" applyAlignment="1">
      <alignment wrapText="1"/>
    </xf>
    <xf numFmtId="0" fontId="1" fillId="0" borderId="35" xfId="0" applyFont="1" applyFill="1" applyBorder="1" applyAlignment="1">
      <alignment wrapText="1"/>
    </xf>
    <xf numFmtId="0" fontId="1" fillId="0" borderId="36" xfId="0" applyFont="1" applyFill="1" applyBorder="1" applyAlignment="1">
      <alignment wrapText="1"/>
    </xf>
    <xf numFmtId="0" fontId="6" fillId="0" borderId="59" xfId="0" applyFont="1" applyFill="1" applyBorder="1"/>
    <xf numFmtId="0" fontId="1" fillId="0" borderId="73" xfId="0" applyFont="1" applyFill="1" applyBorder="1"/>
    <xf numFmtId="0" fontId="1" fillId="0" borderId="30" xfId="0" applyFont="1" applyFill="1" applyBorder="1"/>
    <xf numFmtId="0" fontId="6" fillId="0" borderId="38" xfId="0" applyFont="1" applyFill="1" applyBorder="1"/>
    <xf numFmtId="0" fontId="1" fillId="0" borderId="74" xfId="0" applyFont="1" applyFill="1" applyBorder="1"/>
    <xf numFmtId="0" fontId="6" fillId="0" borderId="37" xfId="0" applyFont="1" applyFill="1" applyBorder="1"/>
    <xf numFmtId="0" fontId="6" fillId="0" borderId="81" xfId="0" applyFont="1" applyFill="1" applyBorder="1"/>
    <xf numFmtId="0" fontId="6" fillId="0" borderId="87" xfId="0" applyFont="1" applyFill="1" applyBorder="1"/>
    <xf numFmtId="164" fontId="1" fillId="0" borderId="85" xfId="0" applyNumberFormat="1" applyFont="1" applyFill="1" applyBorder="1"/>
    <xf numFmtId="0" fontId="1" fillId="0" borderId="58" xfId="0" applyFont="1" applyFill="1" applyBorder="1"/>
    <xf numFmtId="0" fontId="1" fillId="0" borderId="83" xfId="0" applyFont="1" applyFill="1" applyBorder="1"/>
    <xf numFmtId="0" fontId="1" fillId="0" borderId="40" xfId="0" applyFont="1" applyFill="1" applyBorder="1"/>
    <xf numFmtId="0" fontId="6" fillId="0" borderId="0" xfId="0" applyFont="1" applyFill="1" applyBorder="1"/>
    <xf numFmtId="0" fontId="1" fillId="0" borderId="80" xfId="0" applyFont="1" applyFill="1" applyBorder="1"/>
    <xf numFmtId="0" fontId="6" fillId="0" borderId="2" xfId="0" applyFont="1" applyFill="1" applyBorder="1"/>
    <xf numFmtId="0" fontId="1" fillId="0" borderId="49" xfId="0" applyFont="1" applyFill="1" applyBorder="1"/>
    <xf numFmtId="0" fontId="6" fillId="0" borderId="72" xfId="0" applyFont="1" applyFill="1" applyBorder="1"/>
    <xf numFmtId="0" fontId="1" fillId="0" borderId="84" xfId="0" applyFont="1" applyFill="1" applyBorder="1"/>
    <xf numFmtId="0" fontId="1" fillId="0" borderId="16" xfId="0" applyFont="1" applyFill="1" applyBorder="1"/>
    <xf numFmtId="0" fontId="6" fillId="0" borderId="86" xfId="0" applyFont="1" applyFill="1" applyBorder="1"/>
    <xf numFmtId="0" fontId="1" fillId="0" borderId="77" xfId="0" applyFont="1" applyFill="1" applyBorder="1"/>
    <xf numFmtId="0" fontId="1" fillId="0" borderId="27" xfId="0" applyFont="1" applyFill="1" applyBorder="1"/>
    <xf numFmtId="0" fontId="6" fillId="0" borderId="78" xfId="0" applyFont="1" applyFill="1" applyBorder="1"/>
    <xf numFmtId="164" fontId="1" fillId="0" borderId="78" xfId="0" applyNumberFormat="1" applyFont="1" applyFill="1" applyBorder="1"/>
    <xf numFmtId="0" fontId="6" fillId="0" borderId="79" xfId="0" applyFont="1" applyFill="1" applyBorder="1"/>
    <xf numFmtId="164" fontId="1" fillId="0" borderId="79" xfId="0" applyNumberFormat="1" applyFont="1" applyFill="1" applyBorder="1"/>
    <xf numFmtId="0" fontId="6" fillId="0" borderId="44" xfId="0" applyFont="1" applyBorder="1"/>
    <xf numFmtId="0" fontId="6" fillId="0" borderId="0" xfId="0" applyFont="1"/>
    <xf numFmtId="0" fontId="1" fillId="0" borderId="79" xfId="0" applyFont="1" applyFill="1" applyBorder="1"/>
    <xf numFmtId="0" fontId="5" fillId="2" borderId="25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3" fillId="0" borderId="61" xfId="0" applyFont="1" applyFill="1" applyBorder="1" applyAlignment="1">
      <alignment horizontal="center" vertical="center"/>
    </xf>
    <xf numFmtId="0" fontId="3" fillId="0" borderId="71" xfId="0" applyFont="1" applyFill="1" applyBorder="1" applyAlignment="1">
      <alignment horizontal="center" vertical="center"/>
    </xf>
    <xf numFmtId="0" fontId="3" fillId="0" borderId="104" xfId="0" applyFont="1" applyFill="1" applyBorder="1" applyAlignment="1">
      <alignment horizontal="center" vertical="center"/>
    </xf>
    <xf numFmtId="0" fontId="5" fillId="0" borderId="111" xfId="0" applyFont="1" applyFill="1" applyBorder="1" applyAlignment="1">
      <alignment wrapText="1"/>
    </xf>
    <xf numFmtId="0" fontId="1" fillId="0" borderId="103" xfId="0" applyFont="1" applyFill="1" applyBorder="1" applyAlignment="1">
      <alignment wrapText="1"/>
    </xf>
    <xf numFmtId="0" fontId="1" fillId="0" borderId="6" xfId="0" applyFont="1" applyFill="1" applyBorder="1" applyAlignment="1">
      <alignment wrapText="1"/>
    </xf>
    <xf numFmtId="0" fontId="5" fillId="0" borderId="5" xfId="0" applyFont="1" applyFill="1" applyBorder="1" applyAlignment="1">
      <alignment wrapText="1"/>
    </xf>
    <xf numFmtId="0" fontId="4" fillId="0" borderId="111" xfId="0" applyFont="1" applyFill="1" applyBorder="1" applyAlignment="1">
      <alignment wrapText="1"/>
    </xf>
    <xf numFmtId="0" fontId="4" fillId="0" borderId="103" xfId="0" applyFont="1" applyFill="1" applyBorder="1" applyAlignment="1">
      <alignment wrapText="1"/>
    </xf>
    <xf numFmtId="0" fontId="4" fillId="0" borderId="6" xfId="0" applyFont="1" applyFill="1" applyBorder="1" applyAlignment="1">
      <alignment wrapText="1"/>
    </xf>
    <xf numFmtId="0" fontId="17" fillId="0" borderId="0" xfId="0" applyFont="1" applyAlignment="1">
      <alignment wrapText="1"/>
    </xf>
    <xf numFmtId="0" fontId="3" fillId="0" borderId="59" xfId="0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/>
    </xf>
    <xf numFmtId="0" fontId="8" fillId="3" borderId="5" xfId="1" applyFill="1" applyBorder="1" applyAlignment="1">
      <alignment horizontal="center" vertical="center"/>
    </xf>
    <xf numFmtId="0" fontId="5" fillId="0" borderId="60" xfId="0" applyFont="1" applyFill="1" applyBorder="1" applyAlignment="1">
      <alignment wrapText="1"/>
    </xf>
    <xf numFmtId="0" fontId="1" fillId="0" borderId="108" xfId="0" applyFont="1" applyFill="1" applyBorder="1" applyAlignment="1">
      <alignment wrapText="1"/>
    </xf>
    <xf numFmtId="0" fontId="1" fillId="0" borderId="17" xfId="0" applyFont="1" applyFill="1" applyBorder="1" applyAlignment="1">
      <alignment wrapText="1"/>
    </xf>
    <xf numFmtId="165" fontId="5" fillId="0" borderId="57" xfId="0" applyNumberFormat="1" applyFont="1" applyFill="1" applyBorder="1" applyAlignment="1">
      <alignment wrapText="1"/>
    </xf>
    <xf numFmtId="165" fontId="5" fillId="0" borderId="108" xfId="0" applyNumberFormat="1" applyFont="1" applyFill="1" applyBorder="1" applyAlignment="1">
      <alignment wrapText="1"/>
    </xf>
    <xf numFmtId="165" fontId="5" fillId="0" borderId="17" xfId="0" applyNumberFormat="1" applyFont="1" applyFill="1" applyBorder="1" applyAlignment="1">
      <alignment wrapText="1"/>
    </xf>
    <xf numFmtId="0" fontId="5" fillId="0" borderId="44" xfId="0" applyFont="1" applyBorder="1"/>
    <xf numFmtId="0" fontId="5" fillId="0" borderId="0" xfId="0" applyFont="1"/>
    <xf numFmtId="0" fontId="14" fillId="0" borderId="66" xfId="0" applyFont="1" applyBorder="1"/>
    <xf numFmtId="0" fontId="14" fillId="0" borderId="67" xfId="0" applyFont="1" applyBorder="1"/>
    <xf numFmtId="0" fontId="5" fillId="0" borderId="59" xfId="0" applyFont="1" applyBorder="1"/>
    <xf numFmtId="0" fontId="5" fillId="0" borderId="87" xfId="0" applyFont="1" applyBorder="1"/>
    <xf numFmtId="0" fontId="5" fillId="0" borderId="0" xfId="0" applyFont="1" applyAlignment="1">
      <alignment horizontal="left"/>
    </xf>
    <xf numFmtId="0" fontId="18" fillId="0" borderId="0" xfId="0" applyFont="1" applyAlignment="1">
      <alignment wrapText="1"/>
    </xf>
    <xf numFmtId="0" fontId="14" fillId="0" borderId="109" xfId="0" applyFont="1" applyBorder="1"/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6717B-75B8-4A62-B1E4-693ABD0D9051}">
  <dimension ref="A1:Z11"/>
  <sheetViews>
    <sheetView tabSelected="1" workbookViewId="0">
      <selection activeCell="C24" sqref="C24"/>
    </sheetView>
  </sheetViews>
  <sheetFormatPr defaultColWidth="0" defaultRowHeight="14.4" x14ac:dyDescent="0.3"/>
  <cols>
    <col min="1" max="1" width="32.77734375" customWidth="1"/>
    <col min="2" max="2" width="10.77734375" customWidth="1"/>
    <col min="3" max="5" width="8.77734375" customWidth="1"/>
    <col min="6" max="6" width="11.33203125" customWidth="1"/>
    <col min="7" max="7" width="10.77734375" customWidth="1"/>
    <col min="8" max="8" width="8.88671875" customWidth="1"/>
    <col min="9" max="26" width="0" hidden="1" customWidth="1"/>
    <col min="27" max="16384" width="8.88671875" hidden="1"/>
  </cols>
  <sheetData>
    <row r="1" spans="1:26" x14ac:dyDescent="0.3">
      <c r="A1" s="3"/>
      <c r="B1" s="3"/>
      <c r="C1" s="3"/>
      <c r="D1" s="3"/>
      <c r="E1" s="3"/>
      <c r="F1" s="3"/>
      <c r="G1" s="3"/>
    </row>
    <row r="2" spans="1:26" ht="34.950000000000003" customHeight="1" x14ac:dyDescent="0.3">
      <c r="A2" s="272" t="s">
        <v>0</v>
      </c>
      <c r="B2" s="273"/>
      <c r="C2" s="273"/>
      <c r="D2" s="273"/>
      <c r="E2" s="273"/>
      <c r="F2" s="5" t="s">
        <v>2</v>
      </c>
      <c r="G2" s="5"/>
    </row>
    <row r="3" spans="1:26" x14ac:dyDescent="0.3">
      <c r="A3" s="274" t="s">
        <v>1</v>
      </c>
      <c r="B3" s="274"/>
      <c r="C3" s="274"/>
      <c r="D3" s="274"/>
      <c r="E3" s="274"/>
      <c r="F3" s="6" t="s">
        <v>3</v>
      </c>
      <c r="G3" s="6" t="s">
        <v>4</v>
      </c>
    </row>
    <row r="4" spans="1:26" x14ac:dyDescent="0.3">
      <c r="A4" s="274"/>
      <c r="B4" s="274"/>
      <c r="C4" s="274"/>
      <c r="D4" s="274"/>
      <c r="E4" s="274"/>
      <c r="F4" s="7">
        <v>0.2</v>
      </c>
      <c r="G4" s="7">
        <v>0</v>
      </c>
    </row>
    <row r="5" spans="1:26" x14ac:dyDescent="0.3">
      <c r="A5" s="8"/>
      <c r="B5" s="8"/>
      <c r="C5" s="8"/>
      <c r="D5" s="8"/>
      <c r="E5" s="8"/>
      <c r="F5" s="8"/>
      <c r="G5" s="8"/>
    </row>
    <row r="6" spans="1:26" ht="36.6" customHeight="1" x14ac:dyDescent="0.3">
      <c r="A6" s="270" t="s">
        <v>5</v>
      </c>
      <c r="B6" s="270" t="s">
        <v>6</v>
      </c>
      <c r="C6" s="270" t="s">
        <v>7</v>
      </c>
      <c r="D6" s="270" t="s">
        <v>8</v>
      </c>
      <c r="E6" s="270" t="s">
        <v>9</v>
      </c>
      <c r="F6" s="270" t="s">
        <v>10</v>
      </c>
      <c r="G6" s="270" t="s">
        <v>11</v>
      </c>
    </row>
    <row r="7" spans="1:26" ht="25.8" customHeight="1" x14ac:dyDescent="0.3">
      <c r="A7" s="271" t="s">
        <v>12</v>
      </c>
      <c r="B7" s="216">
        <f>'SO 15648'!I137-Rekapitulácia!D7</f>
        <v>0</v>
      </c>
      <c r="C7" s="216">
        <f>'SO 15648'!P25</f>
        <v>0</v>
      </c>
      <c r="D7" s="216">
        <f>'SO 15648'!P17</f>
        <v>0</v>
      </c>
      <c r="E7" s="216">
        <f>'SO 15648'!P16</f>
        <v>0</v>
      </c>
      <c r="F7" s="216">
        <v>0</v>
      </c>
      <c r="G7" s="216">
        <f>B7+C7+D7+E7+F7</f>
        <v>0</v>
      </c>
      <c r="K7">
        <f>'SO 15648'!K137</f>
        <v>0</v>
      </c>
      <c r="Q7">
        <v>30.126000000000001</v>
      </c>
    </row>
    <row r="8" spans="1:26" x14ac:dyDescent="0.3">
      <c r="A8" s="219" t="s">
        <v>153</v>
      </c>
      <c r="B8" s="220">
        <f>SUM(B7:B7)</f>
        <v>0</v>
      </c>
      <c r="C8" s="220">
        <f>SUM(C7:C7)</f>
        <v>0</v>
      </c>
      <c r="D8" s="220">
        <f>SUM(D7:D7)</f>
        <v>0</v>
      </c>
      <c r="E8" s="220">
        <f>SUM(E7:E7)</f>
        <v>0</v>
      </c>
      <c r="F8" s="220">
        <f>SUM(F7:F7)</f>
        <v>0</v>
      </c>
      <c r="G8" s="220">
        <f>SUM(G7:G7)-SUM(Z7:Z7)</f>
        <v>0</v>
      </c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</row>
    <row r="9" spans="1:26" x14ac:dyDescent="0.3">
      <c r="A9" s="217" t="s">
        <v>154</v>
      </c>
      <c r="B9" s="218">
        <f>G8-SUM(Rekapitulácia!K7:'Rekapitulácia'!K7)*1</f>
        <v>0</v>
      </c>
      <c r="C9" s="218"/>
      <c r="D9" s="218"/>
      <c r="E9" s="218"/>
      <c r="F9" s="218"/>
      <c r="G9" s="218">
        <f>ROUND(((ROUND(B9,2)*20)/100),2)*1</f>
        <v>0</v>
      </c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</row>
    <row r="10" spans="1:26" x14ac:dyDescent="0.3">
      <c r="A10" s="4" t="s">
        <v>155</v>
      </c>
      <c r="B10" s="215">
        <f>(G8-B9)</f>
        <v>0</v>
      </c>
      <c r="C10" s="215"/>
      <c r="D10" s="215"/>
      <c r="E10" s="215"/>
      <c r="F10" s="215"/>
      <c r="G10" s="215">
        <f>ROUND(((ROUND(B10,2)*0)/100),2)</f>
        <v>0</v>
      </c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</row>
    <row r="11" spans="1:26" x14ac:dyDescent="0.3">
      <c r="A11" s="221" t="s">
        <v>156</v>
      </c>
      <c r="B11" s="222"/>
      <c r="C11" s="222"/>
      <c r="D11" s="222"/>
      <c r="E11" s="222"/>
      <c r="F11" s="222"/>
      <c r="G11" s="222">
        <f>SUM(G8:G10)</f>
        <v>0</v>
      </c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</row>
  </sheetData>
  <mergeCells count="2">
    <mergeCell ref="A2:E2"/>
    <mergeCell ref="A3:E4"/>
  </mergeCells>
  <pageMargins left="0.7" right="0.7" top="0.75" bottom="0.75" header="0.3" footer="0.3"/>
  <pageSetup paperSize="9" scale="95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BCC48-2027-4D2F-B905-02A45BFA6F9B}">
  <dimension ref="A1:AA42"/>
  <sheetViews>
    <sheetView workbookViewId="0">
      <pane ySplit="1" topLeftCell="A2" activePane="bottomLeft" state="frozen"/>
      <selection pane="bottomLeft" activeCell="A2" sqref="A2:XFD2"/>
    </sheetView>
  </sheetViews>
  <sheetFormatPr defaultColWidth="0" defaultRowHeight="14.4" x14ac:dyDescent="0.3"/>
  <cols>
    <col min="1" max="1" width="1.77734375" customWidth="1"/>
    <col min="2" max="2" width="8.77734375" customWidth="1"/>
    <col min="3" max="4" width="10.77734375" customWidth="1"/>
    <col min="5" max="5" width="12.77734375" customWidth="1"/>
    <col min="6" max="7" width="10.77734375" customWidth="1"/>
    <col min="8" max="8" width="8.5546875" customWidth="1"/>
    <col min="9" max="9" width="10.77734375" customWidth="1"/>
    <col min="10" max="10" width="4.77734375" customWidth="1"/>
    <col min="11" max="26" width="0" hidden="1" customWidth="1"/>
    <col min="27" max="27" width="8.88671875" customWidth="1"/>
    <col min="28" max="16384" width="8.88671875" hidden="1"/>
  </cols>
  <sheetData>
    <row r="1" spans="1:23" ht="3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W1">
        <v>30.126000000000001</v>
      </c>
    </row>
    <row r="2" spans="1:23" ht="34.950000000000003" customHeight="1" x14ac:dyDescent="0.3">
      <c r="A2" s="1"/>
      <c r="B2" s="277" t="s">
        <v>157</v>
      </c>
      <c r="C2" s="278"/>
      <c r="D2" s="278"/>
      <c r="E2" s="278"/>
      <c r="F2" s="278"/>
      <c r="G2" s="278"/>
      <c r="H2" s="278"/>
      <c r="I2" s="278"/>
      <c r="J2" s="279"/>
      <c r="K2" s="262"/>
      <c r="L2" s="262"/>
      <c r="M2" s="262"/>
      <c r="N2" s="262"/>
      <c r="O2" s="262"/>
      <c r="P2" s="151"/>
    </row>
    <row r="3" spans="1:23" ht="18" customHeight="1" x14ac:dyDescent="0.3">
      <c r="A3" s="1"/>
      <c r="B3" s="280" t="s">
        <v>1</v>
      </c>
      <c r="C3" s="281"/>
      <c r="D3" s="281"/>
      <c r="E3" s="281"/>
      <c r="F3" s="281"/>
      <c r="G3" s="282"/>
      <c r="H3" s="282"/>
      <c r="I3" s="282"/>
      <c r="J3" s="283"/>
      <c r="K3" s="262"/>
      <c r="L3" s="262"/>
      <c r="M3" s="262"/>
      <c r="N3" s="262"/>
      <c r="O3" s="262"/>
      <c r="P3" s="151"/>
    </row>
    <row r="4" spans="1:23" ht="18" customHeight="1" x14ac:dyDescent="0.3">
      <c r="A4" s="1"/>
      <c r="B4" s="232"/>
      <c r="C4" s="223"/>
      <c r="D4" s="223"/>
      <c r="E4" s="223"/>
      <c r="F4" s="233" t="s">
        <v>15</v>
      </c>
      <c r="G4" s="223"/>
      <c r="H4" s="223"/>
      <c r="I4" s="223"/>
      <c r="J4" s="265"/>
      <c r="K4" s="262"/>
      <c r="L4" s="262"/>
      <c r="M4" s="262"/>
      <c r="N4" s="262"/>
      <c r="O4" s="262"/>
      <c r="P4" s="151"/>
    </row>
    <row r="5" spans="1:23" ht="18" customHeight="1" x14ac:dyDescent="0.3">
      <c r="A5" s="1"/>
      <c r="B5" s="231"/>
      <c r="C5" s="223"/>
      <c r="D5" s="223"/>
      <c r="E5" s="223"/>
      <c r="F5" s="233" t="s">
        <v>16</v>
      </c>
      <c r="G5" s="223"/>
      <c r="H5" s="223"/>
      <c r="I5" s="223"/>
      <c r="J5" s="265"/>
      <c r="K5" s="262"/>
      <c r="L5" s="262"/>
      <c r="M5" s="262"/>
      <c r="N5" s="262"/>
      <c r="O5" s="262"/>
      <c r="P5" s="151"/>
    </row>
    <row r="6" spans="1:23" ht="18" customHeight="1" x14ac:dyDescent="0.3">
      <c r="A6" s="1"/>
      <c r="B6" s="234" t="s">
        <v>17</v>
      </c>
      <c r="C6" s="223"/>
      <c r="D6" s="233" t="s">
        <v>18</v>
      </c>
      <c r="E6" s="223"/>
      <c r="F6" s="233" t="s">
        <v>19</v>
      </c>
      <c r="G6" s="233" t="s">
        <v>20</v>
      </c>
      <c r="H6" s="223"/>
      <c r="I6" s="223"/>
      <c r="J6" s="265"/>
      <c r="K6" s="262"/>
      <c r="L6" s="262"/>
      <c r="M6" s="262"/>
      <c r="N6" s="262"/>
      <c r="O6" s="262"/>
      <c r="P6" s="151"/>
    </row>
    <row r="7" spans="1:23" ht="19.95" customHeight="1" x14ac:dyDescent="0.3">
      <c r="A7" s="1"/>
      <c r="B7" s="284" t="s">
        <v>21</v>
      </c>
      <c r="C7" s="285"/>
      <c r="D7" s="285"/>
      <c r="E7" s="285"/>
      <c r="F7" s="285"/>
      <c r="G7" s="285"/>
      <c r="H7" s="285"/>
      <c r="I7" s="235"/>
      <c r="J7" s="266"/>
      <c r="K7" s="262"/>
      <c r="L7" s="262"/>
      <c r="M7" s="262"/>
      <c r="N7" s="262"/>
      <c r="O7" s="262"/>
      <c r="P7" s="151"/>
    </row>
    <row r="8" spans="1:23" ht="18" customHeight="1" x14ac:dyDescent="0.3">
      <c r="A8" s="1"/>
      <c r="B8" s="234" t="s">
        <v>24</v>
      </c>
      <c r="C8" s="223"/>
      <c r="D8" s="223"/>
      <c r="E8" s="223"/>
      <c r="F8" s="233" t="s">
        <v>25</v>
      </c>
      <c r="G8" s="223"/>
      <c r="H8" s="223"/>
      <c r="I8" s="223"/>
      <c r="J8" s="265"/>
      <c r="K8" s="262"/>
      <c r="L8" s="262"/>
      <c r="M8" s="262"/>
      <c r="N8" s="262"/>
      <c r="O8" s="262"/>
      <c r="P8" s="151"/>
    </row>
    <row r="9" spans="1:23" ht="19.95" customHeight="1" x14ac:dyDescent="0.3">
      <c r="A9" s="1"/>
      <c r="B9" s="284" t="s">
        <v>22</v>
      </c>
      <c r="C9" s="285"/>
      <c r="D9" s="285"/>
      <c r="E9" s="285"/>
      <c r="F9" s="285"/>
      <c r="G9" s="285"/>
      <c r="H9" s="285"/>
      <c r="I9" s="235"/>
      <c r="J9" s="266"/>
      <c r="K9" s="262"/>
      <c r="L9" s="262"/>
      <c r="M9" s="262"/>
      <c r="N9" s="262"/>
      <c r="O9" s="262"/>
      <c r="P9" s="151"/>
    </row>
    <row r="10" spans="1:23" ht="18" customHeight="1" x14ac:dyDescent="0.3">
      <c r="A10" s="1"/>
      <c r="B10" s="234" t="s">
        <v>24</v>
      </c>
      <c r="C10" s="223"/>
      <c r="D10" s="223"/>
      <c r="E10" s="223"/>
      <c r="F10" s="233" t="s">
        <v>25</v>
      </c>
      <c r="G10" s="223"/>
      <c r="H10" s="223"/>
      <c r="I10" s="223"/>
      <c r="J10" s="265"/>
      <c r="K10" s="262"/>
      <c r="L10" s="262"/>
      <c r="M10" s="262"/>
      <c r="N10" s="262"/>
      <c r="O10" s="262"/>
      <c r="P10" s="151"/>
    </row>
    <row r="11" spans="1:23" ht="19.95" customHeight="1" x14ac:dyDescent="0.3">
      <c r="A11" s="1"/>
      <c r="B11" s="284" t="s">
        <v>23</v>
      </c>
      <c r="C11" s="285"/>
      <c r="D11" s="285"/>
      <c r="E11" s="285"/>
      <c r="F11" s="285"/>
      <c r="G11" s="285"/>
      <c r="H11" s="285"/>
      <c r="I11" s="235"/>
      <c r="J11" s="266"/>
      <c r="K11" s="262"/>
      <c r="L11" s="262"/>
      <c r="M11" s="262"/>
      <c r="N11" s="262"/>
      <c r="O11" s="262"/>
      <c r="P11" s="151"/>
    </row>
    <row r="12" spans="1:23" ht="18" customHeight="1" x14ac:dyDescent="0.3">
      <c r="A12" s="1"/>
      <c r="B12" s="234" t="s">
        <v>26</v>
      </c>
      <c r="C12" s="223"/>
      <c r="D12" s="223"/>
      <c r="E12" s="223"/>
      <c r="F12" s="233" t="s">
        <v>25</v>
      </c>
      <c r="G12" s="223"/>
      <c r="H12" s="223"/>
      <c r="I12" s="223"/>
      <c r="J12" s="265"/>
      <c r="K12" s="262"/>
      <c r="L12" s="262"/>
      <c r="M12" s="262"/>
      <c r="N12" s="262"/>
      <c r="O12" s="262"/>
      <c r="P12" s="151"/>
    </row>
    <row r="13" spans="1:23" ht="18" customHeight="1" x14ac:dyDescent="0.3">
      <c r="A13" s="1"/>
      <c r="B13" s="230"/>
      <c r="C13" s="125"/>
      <c r="D13" s="125"/>
      <c r="E13" s="125"/>
      <c r="F13" s="125"/>
      <c r="G13" s="125"/>
      <c r="H13" s="125"/>
      <c r="I13" s="125"/>
      <c r="J13" s="267"/>
      <c r="K13" s="262"/>
      <c r="L13" s="262"/>
      <c r="M13" s="262"/>
      <c r="N13" s="262"/>
      <c r="O13" s="262"/>
      <c r="P13" s="151"/>
    </row>
    <row r="14" spans="1:23" ht="18" customHeight="1" x14ac:dyDescent="0.3">
      <c r="A14" s="1"/>
      <c r="B14" s="237" t="s">
        <v>6</v>
      </c>
      <c r="C14" s="246" t="s">
        <v>47</v>
      </c>
      <c r="D14" s="242" t="s">
        <v>48</v>
      </c>
      <c r="E14" s="238" t="s">
        <v>49</v>
      </c>
      <c r="F14" s="275" t="s">
        <v>10</v>
      </c>
      <c r="G14" s="276"/>
      <c r="H14" s="228"/>
      <c r="I14" s="237">
        <f>'SO 15648'!P14</f>
        <v>0</v>
      </c>
      <c r="J14" s="268"/>
      <c r="K14" s="262"/>
      <c r="L14" s="262"/>
      <c r="M14" s="262"/>
      <c r="N14" s="262"/>
      <c r="O14" s="262"/>
      <c r="P14" s="151"/>
    </row>
    <row r="15" spans="1:23" ht="18" customHeight="1" x14ac:dyDescent="0.3">
      <c r="A15" s="1"/>
      <c r="B15" s="208" t="s">
        <v>27</v>
      </c>
      <c r="C15" s="247">
        <f>'SO 15648'!C15</f>
        <v>0</v>
      </c>
      <c r="D15" s="243">
        <f>'SO 15648'!D15</f>
        <v>0</v>
      </c>
      <c r="E15" s="236">
        <f>'SO 15648'!E15</f>
        <v>0</v>
      </c>
      <c r="F15" s="288"/>
      <c r="G15" s="289"/>
      <c r="H15" s="226"/>
      <c r="I15" s="250"/>
      <c r="J15" s="197"/>
      <c r="K15" s="262"/>
      <c r="L15" s="262"/>
      <c r="M15" s="262"/>
      <c r="N15" s="262"/>
      <c r="O15" s="262"/>
      <c r="P15" s="151"/>
    </row>
    <row r="16" spans="1:23" ht="18" customHeight="1" x14ac:dyDescent="0.3">
      <c r="A16" s="1"/>
      <c r="B16" s="237" t="s">
        <v>28</v>
      </c>
      <c r="C16" s="255">
        <f>'SO 15648'!C16</f>
        <v>0</v>
      </c>
      <c r="D16" s="256">
        <f>'SO 15648'!D16</f>
        <v>0</v>
      </c>
      <c r="E16" s="240">
        <f>'SO 15648'!E16</f>
        <v>0</v>
      </c>
      <c r="F16" s="290" t="s">
        <v>34</v>
      </c>
      <c r="G16" s="276"/>
      <c r="H16" s="229"/>
      <c r="I16" s="257">
        <f>Rekapitulácia!E8</f>
        <v>0</v>
      </c>
      <c r="J16" s="268"/>
      <c r="K16" s="262"/>
      <c r="L16" s="262"/>
      <c r="M16" s="262"/>
      <c r="N16" s="262"/>
      <c r="O16" s="262"/>
      <c r="P16" s="151"/>
    </row>
    <row r="17" spans="1:23" ht="18" customHeight="1" x14ac:dyDescent="0.3">
      <c r="A17" s="1"/>
      <c r="B17" s="208" t="s">
        <v>29</v>
      </c>
      <c r="C17" s="247">
        <f>'SO 15648'!C17</f>
        <v>0</v>
      </c>
      <c r="D17" s="243">
        <f>'SO 15648'!D17</f>
        <v>0</v>
      </c>
      <c r="E17" s="236">
        <f>'SO 15648'!E17</f>
        <v>0</v>
      </c>
      <c r="F17" s="291" t="s">
        <v>35</v>
      </c>
      <c r="G17" s="292"/>
      <c r="H17" s="227"/>
      <c r="I17" s="250">
        <f>Rekapitulácia!D8</f>
        <v>0</v>
      </c>
      <c r="J17" s="197"/>
      <c r="K17" s="262"/>
      <c r="L17" s="262"/>
      <c r="M17" s="262"/>
      <c r="N17" s="262"/>
      <c r="O17" s="262"/>
      <c r="P17" s="151"/>
    </row>
    <row r="18" spans="1:23" ht="18" customHeight="1" x14ac:dyDescent="0.3">
      <c r="A18" s="1"/>
      <c r="B18" s="234" t="s">
        <v>30</v>
      </c>
      <c r="C18" s="248">
        <f>'SO 15648'!C18</f>
        <v>0</v>
      </c>
      <c r="D18" s="244">
        <f>'SO 15648'!D18</f>
        <v>0</v>
      </c>
      <c r="E18" s="224">
        <f>'SO 15648'!E18</f>
        <v>0</v>
      </c>
      <c r="F18" s="293"/>
      <c r="G18" s="294"/>
      <c r="H18" s="225"/>
      <c r="I18" s="251"/>
      <c r="J18" s="265"/>
      <c r="K18" s="262"/>
      <c r="L18" s="262"/>
      <c r="M18" s="262"/>
      <c r="N18" s="262"/>
      <c r="O18" s="262"/>
      <c r="P18" s="151"/>
    </row>
    <row r="19" spans="1:23" ht="18" customHeight="1" x14ac:dyDescent="0.3">
      <c r="A19" s="1"/>
      <c r="B19" s="234" t="s">
        <v>31</v>
      </c>
      <c r="C19" s="249">
        <f>'SO 15648'!C19</f>
        <v>0</v>
      </c>
      <c r="D19" s="245">
        <f>'SO 15648'!D19</f>
        <v>0</v>
      </c>
      <c r="E19" s="224">
        <f>'SO 15648'!E19</f>
        <v>0</v>
      </c>
      <c r="F19" s="295"/>
      <c r="G19" s="296"/>
      <c r="H19" s="225"/>
      <c r="I19" s="251"/>
      <c r="J19" s="265"/>
      <c r="K19" s="262"/>
      <c r="L19" s="262"/>
      <c r="M19" s="262"/>
      <c r="N19" s="262"/>
      <c r="O19" s="262"/>
      <c r="P19" s="151"/>
    </row>
    <row r="20" spans="1:23" ht="18" customHeight="1" x14ac:dyDescent="0.3">
      <c r="A20" s="1"/>
      <c r="B20" s="237" t="s">
        <v>32</v>
      </c>
      <c r="C20" s="241"/>
      <c r="D20" s="241"/>
      <c r="E20" s="258">
        <f>SUM(E15:E19)</f>
        <v>0</v>
      </c>
      <c r="F20" s="286" t="s">
        <v>32</v>
      </c>
      <c r="G20" s="276"/>
      <c r="H20" s="229"/>
      <c r="I20" s="252">
        <f>SUM(I14:I18)</f>
        <v>0</v>
      </c>
      <c r="J20" s="268"/>
      <c r="K20" s="262"/>
      <c r="L20" s="262"/>
      <c r="M20" s="262"/>
      <c r="N20" s="262"/>
      <c r="O20" s="262"/>
      <c r="P20" s="151"/>
    </row>
    <row r="21" spans="1:23" ht="18" customHeight="1" x14ac:dyDescent="0.3">
      <c r="A21" s="1"/>
      <c r="B21" s="208" t="s">
        <v>158</v>
      </c>
      <c r="C21" s="227"/>
      <c r="D21" s="227"/>
      <c r="E21" s="227"/>
      <c r="F21" s="297" t="s">
        <v>158</v>
      </c>
      <c r="G21" s="294"/>
      <c r="H21" s="227"/>
      <c r="I21" s="253"/>
      <c r="J21" s="197"/>
      <c r="K21" s="262"/>
      <c r="L21" s="262"/>
      <c r="M21" s="262"/>
      <c r="N21" s="262"/>
      <c r="O21" s="262"/>
      <c r="P21" s="151"/>
    </row>
    <row r="22" spans="1:23" ht="18" customHeight="1" x14ac:dyDescent="0.3">
      <c r="A22" s="1"/>
      <c r="B22" s="234" t="s">
        <v>159</v>
      </c>
      <c r="C22" s="225"/>
      <c r="D22" s="225"/>
      <c r="E22" s="224">
        <f>'SO 15648'!E21</f>
        <v>0</v>
      </c>
      <c r="F22" s="297" t="s">
        <v>162</v>
      </c>
      <c r="G22" s="294"/>
      <c r="H22" s="225"/>
      <c r="I22" s="251">
        <f>'SO 15648'!P21</f>
        <v>0</v>
      </c>
      <c r="J22" s="265"/>
      <c r="K22" s="262"/>
      <c r="L22" s="262"/>
      <c r="M22" s="262"/>
      <c r="N22" s="262"/>
      <c r="O22" s="262"/>
      <c r="P22" s="151"/>
      <c r="V22" s="52"/>
      <c r="W22" s="52"/>
    </row>
    <row r="23" spans="1:23" ht="18" customHeight="1" x14ac:dyDescent="0.3">
      <c r="A23" s="1"/>
      <c r="B23" s="234" t="s">
        <v>160</v>
      </c>
      <c r="C23" s="225"/>
      <c r="D23" s="225"/>
      <c r="E23" s="224">
        <f>'SO 15648'!E22</f>
        <v>0</v>
      </c>
      <c r="F23" s="297" t="s">
        <v>163</v>
      </c>
      <c r="G23" s="294"/>
      <c r="H23" s="225"/>
      <c r="I23" s="251">
        <f>'SO 15648'!P22</f>
        <v>0</v>
      </c>
      <c r="J23" s="265"/>
      <c r="K23" s="262"/>
      <c r="L23" s="262"/>
      <c r="M23" s="262"/>
      <c r="N23" s="262"/>
      <c r="O23" s="262"/>
      <c r="P23" s="151"/>
      <c r="V23" s="52"/>
      <c r="W23" s="52"/>
    </row>
    <row r="24" spans="1:23" ht="18" customHeight="1" x14ac:dyDescent="0.3">
      <c r="A24" s="1"/>
      <c r="B24" s="234" t="s">
        <v>161</v>
      </c>
      <c r="C24" s="225"/>
      <c r="D24" s="225"/>
      <c r="E24" s="224">
        <f>'SO 15648'!E23</f>
        <v>0</v>
      </c>
      <c r="F24" s="297" t="s">
        <v>164</v>
      </c>
      <c r="G24" s="294"/>
      <c r="H24" s="225"/>
      <c r="I24" s="234">
        <f>'SO 15648'!P23</f>
        <v>0</v>
      </c>
      <c r="J24" s="265"/>
      <c r="K24" s="262"/>
      <c r="L24" s="262"/>
      <c r="M24" s="262"/>
      <c r="N24" s="262"/>
      <c r="O24" s="262"/>
      <c r="P24" s="151"/>
      <c r="V24" s="52"/>
      <c r="W24" s="52"/>
    </row>
    <row r="25" spans="1:23" ht="18" customHeight="1" x14ac:dyDescent="0.3">
      <c r="A25" s="1"/>
      <c r="B25" s="234"/>
      <c r="C25" s="225"/>
      <c r="D25" s="225"/>
      <c r="E25" s="225"/>
      <c r="F25" s="298" t="s">
        <v>32</v>
      </c>
      <c r="G25" s="299"/>
      <c r="H25" s="225"/>
      <c r="I25" s="254">
        <f>SUM(E21:E24)+SUM(I21:I24)</f>
        <v>0</v>
      </c>
      <c r="J25" s="265"/>
      <c r="K25" s="262"/>
      <c r="L25" s="262"/>
      <c r="M25" s="262"/>
      <c r="N25" s="262"/>
      <c r="O25" s="262"/>
      <c r="P25" s="151"/>
    </row>
    <row r="26" spans="1:23" ht="18" customHeight="1" x14ac:dyDescent="0.3">
      <c r="A26" s="1"/>
      <c r="B26" s="207" t="s">
        <v>52</v>
      </c>
      <c r="C26" s="130"/>
      <c r="D26" s="130"/>
      <c r="E26" s="259"/>
      <c r="F26" s="286" t="s">
        <v>36</v>
      </c>
      <c r="G26" s="287"/>
      <c r="H26" s="130"/>
      <c r="I26" s="230"/>
      <c r="J26" s="267"/>
      <c r="K26" s="262"/>
      <c r="L26" s="262"/>
      <c r="M26" s="262"/>
      <c r="N26" s="262"/>
      <c r="O26" s="262"/>
      <c r="P26" s="151"/>
    </row>
    <row r="27" spans="1:23" ht="18" customHeight="1" x14ac:dyDescent="0.3">
      <c r="A27" s="1"/>
      <c r="B27" s="204"/>
      <c r="C27" s="1"/>
      <c r="D27" s="1"/>
      <c r="E27" s="260"/>
      <c r="F27" s="300" t="s">
        <v>37</v>
      </c>
      <c r="G27" s="301"/>
      <c r="H27" s="131"/>
      <c r="I27" s="250">
        <f>E20+I20+I25</f>
        <v>0</v>
      </c>
      <c r="J27" s="197"/>
      <c r="K27" s="262"/>
      <c r="L27" s="262"/>
      <c r="M27" s="262"/>
      <c r="N27" s="262"/>
      <c r="O27" s="262"/>
      <c r="P27" s="151"/>
    </row>
    <row r="28" spans="1:23" ht="18" customHeight="1" x14ac:dyDescent="0.3">
      <c r="A28" s="1"/>
      <c r="B28" s="204"/>
      <c r="C28" s="1"/>
      <c r="D28" s="1"/>
      <c r="E28" s="260"/>
      <c r="F28" s="302" t="s">
        <v>38</v>
      </c>
      <c r="G28" s="303"/>
      <c r="H28" s="240">
        <f>Rekapitulácia!B9</f>
        <v>0</v>
      </c>
      <c r="I28" s="237">
        <f>ROUND(((ROUND(H28,2)*20)/100),2)*1</f>
        <v>0</v>
      </c>
      <c r="J28" s="268"/>
      <c r="K28" s="262"/>
      <c r="L28" s="262"/>
      <c r="M28" s="262"/>
      <c r="N28" s="262"/>
      <c r="O28" s="262"/>
      <c r="P28" s="150"/>
    </row>
    <row r="29" spans="1:23" ht="18" customHeight="1" x14ac:dyDescent="0.3">
      <c r="A29" s="1"/>
      <c r="B29" s="204"/>
      <c r="C29" s="1"/>
      <c r="D29" s="1"/>
      <c r="E29" s="260"/>
      <c r="F29" s="304" t="s">
        <v>39</v>
      </c>
      <c r="G29" s="305"/>
      <c r="H29" s="236">
        <f>Rekapitulácia!B10</f>
        <v>0</v>
      </c>
      <c r="I29" s="208">
        <f>ROUND(((ROUND(H29,2)*0)/100),2)</f>
        <v>0</v>
      </c>
      <c r="J29" s="197"/>
      <c r="K29" s="262"/>
      <c r="L29" s="262"/>
      <c r="M29" s="262"/>
      <c r="N29" s="262"/>
      <c r="O29" s="262"/>
      <c r="P29" s="150"/>
    </row>
    <row r="30" spans="1:23" ht="18" customHeight="1" x14ac:dyDescent="0.3">
      <c r="A30" s="1"/>
      <c r="B30" s="204"/>
      <c r="C30" s="1"/>
      <c r="D30" s="1"/>
      <c r="E30" s="260"/>
      <c r="F30" s="302" t="s">
        <v>40</v>
      </c>
      <c r="G30" s="303"/>
      <c r="H30" s="229"/>
      <c r="I30" s="252">
        <f>SUM(I27:I29)</f>
        <v>0</v>
      </c>
      <c r="J30" s="268"/>
      <c r="K30" s="262"/>
      <c r="L30" s="262"/>
      <c r="M30" s="262"/>
      <c r="N30" s="262"/>
      <c r="O30" s="262"/>
      <c r="P30" s="151"/>
    </row>
    <row r="31" spans="1:23" ht="18" customHeight="1" x14ac:dyDescent="0.3">
      <c r="A31" s="1"/>
      <c r="B31" s="204"/>
      <c r="C31" s="1"/>
      <c r="D31" s="1"/>
      <c r="E31" s="261"/>
      <c r="F31" s="301"/>
      <c r="G31" s="289"/>
      <c r="H31" s="227"/>
      <c r="I31" s="204"/>
      <c r="J31" s="197"/>
      <c r="K31" s="262"/>
      <c r="L31" s="262"/>
      <c r="M31" s="262"/>
      <c r="N31" s="262"/>
      <c r="O31" s="262"/>
      <c r="P31" s="151"/>
    </row>
    <row r="32" spans="1:23" ht="18" customHeight="1" x14ac:dyDescent="0.3">
      <c r="A32" s="1"/>
      <c r="B32" s="207" t="s">
        <v>50</v>
      </c>
      <c r="C32" s="125"/>
      <c r="D32" s="125"/>
      <c r="E32" s="239" t="s">
        <v>51</v>
      </c>
      <c r="F32" s="226"/>
      <c r="G32" s="125"/>
      <c r="H32" s="130"/>
      <c r="I32" s="125"/>
      <c r="J32" s="267"/>
      <c r="K32" s="262"/>
      <c r="L32" s="262"/>
      <c r="M32" s="262"/>
      <c r="N32" s="262"/>
      <c r="O32" s="262"/>
      <c r="P32" s="151"/>
    </row>
    <row r="33" spans="1:23" ht="18" customHeight="1" x14ac:dyDescent="0.3">
      <c r="A33" s="1"/>
      <c r="B33" s="204"/>
      <c r="C33" s="1"/>
      <c r="D33" s="1"/>
      <c r="E33" s="1"/>
      <c r="F33" s="1"/>
      <c r="G33" s="1"/>
      <c r="H33" s="1"/>
      <c r="I33" s="1"/>
      <c r="J33" s="197"/>
      <c r="K33" s="262"/>
      <c r="L33" s="262"/>
      <c r="M33" s="262"/>
      <c r="N33" s="262"/>
      <c r="O33" s="262"/>
      <c r="P33" s="151"/>
    </row>
    <row r="34" spans="1:23" ht="18" customHeight="1" x14ac:dyDescent="0.3">
      <c r="A34" s="1"/>
      <c r="B34" s="204"/>
      <c r="C34" s="1"/>
      <c r="D34" s="1"/>
      <c r="E34" s="1"/>
      <c r="F34" s="1"/>
      <c r="G34" s="1"/>
      <c r="H34" s="1"/>
      <c r="I34" s="1"/>
      <c r="J34" s="197"/>
      <c r="K34" s="262"/>
      <c r="L34" s="262"/>
      <c r="M34" s="262"/>
      <c r="N34" s="262"/>
      <c r="O34" s="262"/>
      <c r="P34" s="151"/>
    </row>
    <row r="35" spans="1:23" ht="18" customHeight="1" x14ac:dyDescent="0.3">
      <c r="A35" s="1"/>
      <c r="B35" s="204"/>
      <c r="C35" s="1"/>
      <c r="D35" s="1"/>
      <c r="E35" s="1"/>
      <c r="F35" s="1"/>
      <c r="G35" s="1"/>
      <c r="H35" s="1"/>
      <c r="I35" s="1"/>
      <c r="J35" s="197"/>
      <c r="K35" s="262"/>
      <c r="L35" s="262"/>
      <c r="M35" s="262"/>
      <c r="N35" s="262"/>
      <c r="O35" s="262"/>
      <c r="P35" s="151"/>
    </row>
    <row r="36" spans="1:23" ht="18" customHeight="1" x14ac:dyDescent="0.3">
      <c r="A36" s="1"/>
      <c r="B36" s="204"/>
      <c r="C36" s="1"/>
      <c r="D36" s="1"/>
      <c r="E36" s="1"/>
      <c r="F36" s="1"/>
      <c r="G36" s="1"/>
      <c r="H36" s="1"/>
      <c r="I36" s="1"/>
      <c r="J36" s="197"/>
      <c r="K36" s="262"/>
      <c r="L36" s="262"/>
      <c r="M36" s="262"/>
      <c r="N36" s="262"/>
      <c r="O36" s="262"/>
      <c r="P36" s="151"/>
    </row>
    <row r="37" spans="1:23" ht="18" customHeight="1" x14ac:dyDescent="0.3">
      <c r="A37" s="1"/>
      <c r="B37" s="204"/>
      <c r="C37" s="1"/>
      <c r="D37" s="1"/>
      <c r="E37" s="1"/>
      <c r="F37" s="1"/>
      <c r="G37" s="1"/>
      <c r="H37" s="1"/>
      <c r="I37" s="1"/>
      <c r="J37" s="197"/>
      <c r="K37" s="262"/>
      <c r="L37" s="262"/>
      <c r="M37" s="262"/>
      <c r="N37" s="262"/>
      <c r="O37" s="262"/>
      <c r="P37" s="151"/>
    </row>
    <row r="38" spans="1:23" ht="18" customHeight="1" x14ac:dyDescent="0.3">
      <c r="A38" s="1"/>
      <c r="B38" s="263"/>
      <c r="C38" s="264"/>
      <c r="D38" s="264"/>
      <c r="E38" s="264"/>
      <c r="F38" s="264"/>
      <c r="G38" s="264"/>
      <c r="H38" s="264"/>
      <c r="I38" s="264"/>
      <c r="J38" s="269"/>
      <c r="K38" s="262"/>
      <c r="L38" s="262"/>
      <c r="M38" s="262"/>
      <c r="N38" s="262"/>
      <c r="O38" s="262"/>
      <c r="P38" s="151"/>
    </row>
    <row r="39" spans="1:23" ht="18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16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</row>
    <row r="40" spans="1:23" ht="18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</row>
    <row r="41" spans="1:23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</row>
    <row r="42" spans="1:23" x14ac:dyDescent="0.3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</row>
  </sheetData>
  <mergeCells count="23">
    <mergeCell ref="F27:G27"/>
    <mergeCell ref="F28:G28"/>
    <mergeCell ref="F29:G29"/>
    <mergeCell ref="F30:G30"/>
    <mergeCell ref="F31:G31"/>
    <mergeCell ref="F26:G26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14:G14"/>
    <mergeCell ref="B2:J2"/>
    <mergeCell ref="B3:J3"/>
    <mergeCell ref="B7:H7"/>
    <mergeCell ref="B9:H9"/>
    <mergeCell ref="B11:H11"/>
  </mergeCells>
  <pageMargins left="0.7" right="0.7" top="0.75" bottom="0.75" header="0.3" footer="0.3"/>
  <pageSetup paperSize="9" scale="95" orientation="portrait" horizontalDpi="300" verticalDpi="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25CE9-90E0-4984-8102-32CE64D36E4B}">
  <dimension ref="A1:AA137"/>
  <sheetViews>
    <sheetView workbookViewId="0">
      <pane ySplit="1" topLeftCell="A69" activePane="bottomLeft" state="frozen"/>
      <selection pane="bottomLeft" activeCell="D133" sqref="D133:E133"/>
    </sheetView>
  </sheetViews>
  <sheetFormatPr defaultColWidth="0" defaultRowHeight="14.4" x14ac:dyDescent="0.3"/>
  <cols>
    <col min="1" max="1" width="1.77734375" customWidth="1"/>
    <col min="2" max="2" width="4.77734375" customWidth="1"/>
    <col min="3" max="3" width="12.77734375" customWidth="1"/>
    <col min="4" max="5" width="22.77734375" customWidth="1"/>
    <col min="6" max="7" width="9.77734375" customWidth="1"/>
    <col min="8" max="8" width="10.6640625" customWidth="1"/>
    <col min="9" max="9" width="12.77734375" customWidth="1"/>
    <col min="10" max="10" width="10.77734375" hidden="1" customWidth="1"/>
    <col min="11" max="15" width="0" hidden="1" customWidth="1"/>
    <col min="16" max="16" width="9.77734375" customWidth="1"/>
    <col min="17" max="18" width="0" hidden="1" customWidth="1"/>
    <col min="19" max="19" width="7.77734375" customWidth="1"/>
    <col min="20" max="21" width="0" hidden="1" customWidth="1"/>
    <col min="22" max="22" width="7.77734375" customWidth="1"/>
    <col min="23" max="23" width="2.77734375" customWidth="1"/>
    <col min="24" max="26" width="0" hidden="1" customWidth="1"/>
    <col min="27" max="27" width="8.88671875" hidden="1" customWidth="1"/>
  </cols>
  <sheetData>
    <row r="1" spans="1:23" ht="34.950000000000003" customHeight="1" x14ac:dyDescent="0.3">
      <c r="A1" s="11"/>
      <c r="B1" s="309" t="s">
        <v>13</v>
      </c>
      <c r="C1" s="310"/>
      <c r="D1" s="11"/>
      <c r="E1" s="311" t="s">
        <v>0</v>
      </c>
      <c r="F1" s="312"/>
      <c r="G1" s="12"/>
      <c r="H1" s="371" t="s">
        <v>68</v>
      </c>
      <c r="I1" s="310"/>
      <c r="J1" s="159"/>
      <c r="K1" s="160"/>
      <c r="L1" s="160"/>
      <c r="M1" s="160"/>
      <c r="N1" s="160"/>
      <c r="O1" s="160"/>
      <c r="P1" s="161"/>
      <c r="Q1" s="110"/>
      <c r="R1" s="110"/>
      <c r="S1" s="110"/>
      <c r="T1" s="110"/>
      <c r="U1" s="110"/>
      <c r="V1" s="110"/>
      <c r="W1" s="52">
        <v>30.126000000000001</v>
      </c>
    </row>
    <row r="2" spans="1:23" ht="34.950000000000003" customHeight="1" x14ac:dyDescent="0.3">
      <c r="A2" s="14"/>
      <c r="B2" s="313" t="s">
        <v>13</v>
      </c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  <c r="Q2" s="315"/>
      <c r="R2" s="315"/>
      <c r="S2" s="315"/>
      <c r="T2" s="315"/>
      <c r="U2" s="315"/>
      <c r="V2" s="316"/>
      <c r="W2" s="52"/>
    </row>
    <row r="3" spans="1:23" ht="18" customHeight="1" x14ac:dyDescent="0.3">
      <c r="A3" s="14"/>
      <c r="B3" s="317" t="s">
        <v>1</v>
      </c>
      <c r="C3" s="318"/>
      <c r="D3" s="318"/>
      <c r="E3" s="318"/>
      <c r="F3" s="318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20"/>
      <c r="W3" s="52"/>
    </row>
    <row r="4" spans="1:23" ht="18" customHeight="1" x14ac:dyDescent="0.3">
      <c r="A4" s="14"/>
      <c r="B4" s="42" t="s">
        <v>14</v>
      </c>
      <c r="C4" s="31"/>
      <c r="D4" s="24"/>
      <c r="E4" s="24"/>
      <c r="F4" s="43" t="s">
        <v>15</v>
      </c>
      <c r="G4" s="24"/>
      <c r="H4" s="24"/>
      <c r="I4" s="24"/>
      <c r="J4" s="24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111"/>
      <c r="W4" s="52"/>
    </row>
    <row r="5" spans="1:23" ht="18" customHeight="1" x14ac:dyDescent="0.3">
      <c r="A5" s="14"/>
      <c r="B5" s="39"/>
      <c r="C5" s="31"/>
      <c r="D5" s="24"/>
      <c r="E5" s="24"/>
      <c r="F5" s="43" t="s">
        <v>16</v>
      </c>
      <c r="G5" s="24"/>
      <c r="H5" s="24"/>
      <c r="I5" s="24"/>
      <c r="J5" s="24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111"/>
      <c r="W5" s="52"/>
    </row>
    <row r="6" spans="1:23" ht="18" customHeight="1" x14ac:dyDescent="0.3">
      <c r="A6" s="14"/>
      <c r="B6" s="44" t="s">
        <v>17</v>
      </c>
      <c r="C6" s="31"/>
      <c r="D6" s="43" t="s">
        <v>18</v>
      </c>
      <c r="E6" s="24"/>
      <c r="F6" s="43" t="s">
        <v>19</v>
      </c>
      <c r="G6" s="43" t="s">
        <v>20</v>
      </c>
      <c r="H6" s="24"/>
      <c r="I6" s="24"/>
      <c r="J6" s="24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111"/>
      <c r="W6" s="52"/>
    </row>
    <row r="7" spans="1:23" ht="19.95" customHeight="1" x14ac:dyDescent="0.3">
      <c r="A7" s="14"/>
      <c r="B7" s="321" t="s">
        <v>21</v>
      </c>
      <c r="C7" s="322"/>
      <c r="D7" s="322"/>
      <c r="E7" s="322"/>
      <c r="F7" s="322"/>
      <c r="G7" s="322"/>
      <c r="H7" s="323"/>
      <c r="I7" s="46"/>
      <c r="J7" s="47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111"/>
      <c r="W7" s="52"/>
    </row>
    <row r="8" spans="1:23" ht="18" customHeight="1" x14ac:dyDescent="0.3">
      <c r="A8" s="14"/>
      <c r="B8" s="48" t="s">
        <v>24</v>
      </c>
      <c r="C8" s="45"/>
      <c r="D8" s="27"/>
      <c r="E8" s="27"/>
      <c r="F8" s="49" t="s">
        <v>25</v>
      </c>
      <c r="G8" s="27"/>
      <c r="H8" s="27"/>
      <c r="I8" s="24"/>
      <c r="J8" s="24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111"/>
      <c r="W8" s="52"/>
    </row>
    <row r="9" spans="1:23" ht="19.95" customHeight="1" x14ac:dyDescent="0.3">
      <c r="A9" s="14"/>
      <c r="B9" s="324" t="s">
        <v>22</v>
      </c>
      <c r="C9" s="325"/>
      <c r="D9" s="325"/>
      <c r="E9" s="325"/>
      <c r="F9" s="325"/>
      <c r="G9" s="325"/>
      <c r="H9" s="326"/>
      <c r="I9" s="47"/>
      <c r="J9" s="47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111"/>
      <c r="W9" s="52"/>
    </row>
    <row r="10" spans="1:23" ht="18" customHeight="1" x14ac:dyDescent="0.3">
      <c r="A10" s="14"/>
      <c r="B10" s="44" t="s">
        <v>24</v>
      </c>
      <c r="C10" s="31"/>
      <c r="D10" s="24"/>
      <c r="E10" s="24"/>
      <c r="F10" s="43" t="s">
        <v>25</v>
      </c>
      <c r="G10" s="24"/>
      <c r="H10" s="24"/>
      <c r="I10" s="24"/>
      <c r="J10" s="2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111"/>
      <c r="W10" s="52"/>
    </row>
    <row r="11" spans="1:23" ht="19.95" customHeight="1" x14ac:dyDescent="0.3">
      <c r="A11" s="14"/>
      <c r="B11" s="324" t="s">
        <v>23</v>
      </c>
      <c r="C11" s="325"/>
      <c r="D11" s="325"/>
      <c r="E11" s="325"/>
      <c r="F11" s="325"/>
      <c r="G11" s="325"/>
      <c r="H11" s="326"/>
      <c r="I11" s="47"/>
      <c r="J11" s="47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111"/>
      <c r="W11" s="52"/>
    </row>
    <row r="12" spans="1:23" ht="18" customHeight="1" x14ac:dyDescent="0.3">
      <c r="A12" s="14"/>
      <c r="B12" s="44" t="s">
        <v>26</v>
      </c>
      <c r="C12" s="31"/>
      <c r="D12" s="24"/>
      <c r="E12" s="24"/>
      <c r="F12" s="43" t="s">
        <v>25</v>
      </c>
      <c r="G12" s="24"/>
      <c r="H12" s="24"/>
      <c r="I12" s="24"/>
      <c r="J12" s="24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111"/>
      <c r="W12" s="52"/>
    </row>
    <row r="13" spans="1:23" ht="18" customHeight="1" x14ac:dyDescent="0.3">
      <c r="A13" s="14"/>
      <c r="B13" s="38"/>
      <c r="C13" s="30"/>
      <c r="D13" s="20"/>
      <c r="E13" s="20"/>
      <c r="F13" s="20"/>
      <c r="G13" s="20"/>
      <c r="H13" s="20"/>
      <c r="I13" s="31"/>
      <c r="J13" s="24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111"/>
      <c r="W13" s="52"/>
    </row>
    <row r="14" spans="1:23" ht="18" customHeight="1" x14ac:dyDescent="0.3">
      <c r="A14" s="14"/>
      <c r="B14" s="53" t="s">
        <v>6</v>
      </c>
      <c r="C14" s="61" t="s">
        <v>47</v>
      </c>
      <c r="D14" s="60" t="s">
        <v>48</v>
      </c>
      <c r="E14" s="65" t="s">
        <v>49</v>
      </c>
      <c r="F14" s="327" t="s">
        <v>33</v>
      </c>
      <c r="G14" s="328"/>
      <c r="H14" s="329"/>
      <c r="I14" s="31"/>
      <c r="J14" s="24"/>
      <c r="K14" s="25"/>
      <c r="L14" s="25"/>
      <c r="M14" s="25"/>
      <c r="N14" s="25"/>
      <c r="O14" s="72"/>
      <c r="P14" s="80">
        <v>0</v>
      </c>
      <c r="Q14" s="76"/>
      <c r="R14" s="25"/>
      <c r="S14" s="25"/>
      <c r="T14" s="25"/>
      <c r="U14" s="25"/>
      <c r="V14" s="111"/>
      <c r="W14" s="52"/>
    </row>
    <row r="15" spans="1:23" ht="18" customHeight="1" x14ac:dyDescent="0.3">
      <c r="A15" s="14"/>
      <c r="B15" s="54" t="s">
        <v>27</v>
      </c>
      <c r="C15" s="62">
        <f>'SO 15648'!E62</f>
        <v>0</v>
      </c>
      <c r="D15" s="57">
        <f>'SO 15648'!F62</f>
        <v>0</v>
      </c>
      <c r="E15" s="66">
        <f>'SO 15648'!G62</f>
        <v>0</v>
      </c>
      <c r="F15" s="330"/>
      <c r="G15" s="331"/>
      <c r="H15" s="308"/>
      <c r="I15" s="24"/>
      <c r="J15" s="24"/>
      <c r="K15" s="25"/>
      <c r="L15" s="25"/>
      <c r="M15" s="25"/>
      <c r="N15" s="25"/>
      <c r="O15" s="72"/>
      <c r="P15" s="81"/>
      <c r="Q15" s="76"/>
      <c r="R15" s="25"/>
      <c r="S15" s="25"/>
      <c r="T15" s="25"/>
      <c r="U15" s="25"/>
      <c r="V15" s="111"/>
      <c r="W15" s="52"/>
    </row>
    <row r="16" spans="1:23" ht="18" customHeight="1" x14ac:dyDescent="0.3">
      <c r="A16" s="14"/>
      <c r="B16" s="53" t="s">
        <v>28</v>
      </c>
      <c r="C16" s="90">
        <f>'SO 15648'!E66</f>
        <v>0</v>
      </c>
      <c r="D16" s="91">
        <f>'SO 15648'!F66</f>
        <v>0</v>
      </c>
      <c r="E16" s="92">
        <f>'SO 15648'!G66</f>
        <v>0</v>
      </c>
      <c r="F16" s="332" t="s">
        <v>34</v>
      </c>
      <c r="G16" s="331"/>
      <c r="H16" s="308"/>
      <c r="I16" s="24"/>
      <c r="J16" s="24"/>
      <c r="K16" s="25"/>
      <c r="L16" s="25"/>
      <c r="M16" s="25"/>
      <c r="N16" s="25"/>
      <c r="O16" s="72"/>
      <c r="P16" s="82">
        <f>(SUM(Z83:Z136))</f>
        <v>0</v>
      </c>
      <c r="Q16" s="76"/>
      <c r="R16" s="25"/>
      <c r="S16" s="25"/>
      <c r="T16" s="25"/>
      <c r="U16" s="25"/>
      <c r="V16" s="111"/>
      <c r="W16" s="52"/>
    </row>
    <row r="17" spans="1:26" ht="18" customHeight="1" x14ac:dyDescent="0.3">
      <c r="A17" s="14"/>
      <c r="B17" s="54" t="s">
        <v>29</v>
      </c>
      <c r="C17" s="62"/>
      <c r="D17" s="57"/>
      <c r="E17" s="66"/>
      <c r="F17" s="333" t="s">
        <v>35</v>
      </c>
      <c r="G17" s="331"/>
      <c r="H17" s="308"/>
      <c r="I17" s="24"/>
      <c r="J17" s="24"/>
      <c r="K17" s="25"/>
      <c r="L17" s="25"/>
      <c r="M17" s="25"/>
      <c r="N17" s="25"/>
      <c r="O17" s="72"/>
      <c r="P17" s="82">
        <f>(SUM(Y83:Y136))</f>
        <v>0</v>
      </c>
      <c r="Q17" s="76"/>
      <c r="R17" s="25"/>
      <c r="S17" s="25"/>
      <c r="T17" s="25"/>
      <c r="U17" s="25"/>
      <c r="V17" s="111"/>
      <c r="W17" s="52"/>
    </row>
    <row r="18" spans="1:26" ht="18" customHeight="1" x14ac:dyDescent="0.3">
      <c r="A18" s="14"/>
      <c r="B18" s="55" t="s">
        <v>30</v>
      </c>
      <c r="C18" s="63"/>
      <c r="D18" s="58"/>
      <c r="E18" s="67"/>
      <c r="F18" s="306"/>
      <c r="G18" s="307"/>
      <c r="H18" s="308"/>
      <c r="I18" s="24"/>
      <c r="J18" s="24"/>
      <c r="K18" s="25"/>
      <c r="L18" s="25"/>
      <c r="M18" s="25"/>
      <c r="N18" s="25"/>
      <c r="O18" s="72"/>
      <c r="P18" s="81"/>
      <c r="Q18" s="76"/>
      <c r="R18" s="25"/>
      <c r="S18" s="25"/>
      <c r="T18" s="25"/>
      <c r="U18" s="25"/>
      <c r="V18" s="111"/>
      <c r="W18" s="52"/>
    </row>
    <row r="19" spans="1:26" ht="18" customHeight="1" x14ac:dyDescent="0.3">
      <c r="A19" s="14"/>
      <c r="B19" s="55" t="s">
        <v>31</v>
      </c>
      <c r="C19" s="64"/>
      <c r="D19" s="59"/>
      <c r="E19" s="67"/>
      <c r="F19" s="336"/>
      <c r="G19" s="337"/>
      <c r="H19" s="338"/>
      <c r="I19" s="24"/>
      <c r="J19" s="24"/>
      <c r="K19" s="25"/>
      <c r="L19" s="25"/>
      <c r="M19" s="25"/>
      <c r="N19" s="25"/>
      <c r="O19" s="72"/>
      <c r="P19" s="81"/>
      <c r="Q19" s="76"/>
      <c r="R19" s="25"/>
      <c r="S19" s="25"/>
      <c r="T19" s="25"/>
      <c r="U19" s="25"/>
      <c r="V19" s="111"/>
      <c r="W19" s="52"/>
    </row>
    <row r="20" spans="1:26" ht="18" customHeight="1" x14ac:dyDescent="0.3">
      <c r="A20" s="14"/>
      <c r="B20" s="51" t="s">
        <v>32</v>
      </c>
      <c r="C20" s="56"/>
      <c r="D20" s="93"/>
      <c r="E20" s="94">
        <f>SUM(E15:E19)</f>
        <v>0</v>
      </c>
      <c r="F20" s="339" t="s">
        <v>32</v>
      </c>
      <c r="G20" s="340"/>
      <c r="H20" s="329"/>
      <c r="I20" s="31"/>
      <c r="J20" s="24"/>
      <c r="K20" s="25"/>
      <c r="L20" s="25"/>
      <c r="M20" s="25"/>
      <c r="N20" s="25"/>
      <c r="O20" s="72"/>
      <c r="P20" s="83">
        <f>SUM(P14:P19)</f>
        <v>0</v>
      </c>
      <c r="Q20" s="76"/>
      <c r="R20" s="25"/>
      <c r="S20" s="25"/>
      <c r="T20" s="25"/>
      <c r="U20" s="25"/>
      <c r="V20" s="111"/>
      <c r="W20" s="52"/>
    </row>
    <row r="21" spans="1:26" ht="18" customHeight="1" x14ac:dyDescent="0.3">
      <c r="A21" s="14"/>
      <c r="B21" s="48" t="s">
        <v>41</v>
      </c>
      <c r="C21" s="50"/>
      <c r="D21" s="89"/>
      <c r="E21" s="68">
        <f>((E15*U22*0)+(E16*V22*0)+(E17*W22*0))/100</f>
        <v>0</v>
      </c>
      <c r="F21" s="341" t="s">
        <v>44</v>
      </c>
      <c r="G21" s="331"/>
      <c r="H21" s="308"/>
      <c r="I21" s="24"/>
      <c r="J21" s="24"/>
      <c r="K21" s="25"/>
      <c r="L21" s="25"/>
      <c r="M21" s="25"/>
      <c r="N21" s="25"/>
      <c r="O21" s="72"/>
      <c r="P21" s="82">
        <f>((E15*X22*0)+(E16*Y22*0)+(E17*Z22*0))/100</f>
        <v>0</v>
      </c>
      <c r="Q21" s="76"/>
      <c r="R21" s="25"/>
      <c r="S21" s="25"/>
      <c r="T21" s="25"/>
      <c r="U21" s="25"/>
      <c r="V21" s="111"/>
      <c r="W21" s="52"/>
    </row>
    <row r="22" spans="1:26" ht="18" customHeight="1" x14ac:dyDescent="0.3">
      <c r="A22" s="14"/>
      <c r="B22" s="44" t="s">
        <v>42</v>
      </c>
      <c r="C22" s="33"/>
      <c r="D22" s="70"/>
      <c r="E22" s="69">
        <f>((E15*U23*0)+(E16*V23*0)+(E17*W23*0))/100</f>
        <v>0</v>
      </c>
      <c r="F22" s="341" t="s">
        <v>45</v>
      </c>
      <c r="G22" s="331"/>
      <c r="H22" s="308"/>
      <c r="I22" s="24"/>
      <c r="J22" s="24"/>
      <c r="K22" s="25"/>
      <c r="L22" s="25"/>
      <c r="M22" s="25"/>
      <c r="N22" s="25"/>
      <c r="O22" s="72"/>
      <c r="P22" s="82">
        <f>((E15*X23*0)+(E16*Y23*0)+(E17*Z23*0))/100</f>
        <v>0</v>
      </c>
      <c r="Q22" s="76"/>
      <c r="R22" s="25"/>
      <c r="S22" s="25"/>
      <c r="T22" s="25"/>
      <c r="U22" s="25">
        <v>1</v>
      </c>
      <c r="V22" s="112">
        <v>1</v>
      </c>
      <c r="W22" s="52">
        <v>1</v>
      </c>
      <c r="X22">
        <v>1</v>
      </c>
      <c r="Y22">
        <v>1</v>
      </c>
      <c r="Z22">
        <v>1</v>
      </c>
    </row>
    <row r="23" spans="1:26" ht="18" customHeight="1" x14ac:dyDescent="0.3">
      <c r="A23" s="14"/>
      <c r="B23" s="44" t="s">
        <v>43</v>
      </c>
      <c r="C23" s="33"/>
      <c r="D23" s="70"/>
      <c r="E23" s="69">
        <f>((E15*U24*0)+(E16*V24*0)+(E17*W24*0))/100</f>
        <v>0</v>
      </c>
      <c r="F23" s="341" t="s">
        <v>46</v>
      </c>
      <c r="G23" s="331"/>
      <c r="H23" s="308"/>
      <c r="I23" s="24"/>
      <c r="J23" s="24"/>
      <c r="K23" s="25"/>
      <c r="L23" s="25"/>
      <c r="M23" s="25"/>
      <c r="N23" s="25"/>
      <c r="O23" s="72"/>
      <c r="P23" s="82">
        <f>((E15*X24*0)+(E16*Y24*0)+(E17*Z24*0))/100</f>
        <v>0</v>
      </c>
      <c r="Q23" s="76"/>
      <c r="R23" s="25"/>
      <c r="S23" s="25"/>
      <c r="T23" s="25"/>
      <c r="U23" s="25">
        <v>1</v>
      </c>
      <c r="V23" s="112">
        <v>1</v>
      </c>
      <c r="W23" s="52">
        <v>0</v>
      </c>
      <c r="X23">
        <v>1</v>
      </c>
      <c r="Y23">
        <v>1</v>
      </c>
      <c r="Z23">
        <v>1</v>
      </c>
    </row>
    <row r="24" spans="1:26" ht="18" customHeight="1" x14ac:dyDescent="0.3">
      <c r="A24" s="14"/>
      <c r="B24" s="39"/>
      <c r="C24" s="33"/>
      <c r="D24" s="70"/>
      <c r="E24" s="70"/>
      <c r="F24" s="342"/>
      <c r="G24" s="307"/>
      <c r="H24" s="308"/>
      <c r="I24" s="24"/>
      <c r="J24" s="24"/>
      <c r="K24" s="25"/>
      <c r="L24" s="25"/>
      <c r="M24" s="25"/>
      <c r="N24" s="25"/>
      <c r="O24" s="72"/>
      <c r="P24" s="84"/>
      <c r="Q24" s="76"/>
      <c r="R24" s="25"/>
      <c r="S24" s="25"/>
      <c r="T24" s="25"/>
      <c r="U24" s="25">
        <v>1</v>
      </c>
      <c r="V24" s="112">
        <v>1</v>
      </c>
      <c r="W24" s="52">
        <v>1</v>
      </c>
      <c r="X24">
        <v>1</v>
      </c>
      <c r="Y24">
        <v>1</v>
      </c>
      <c r="Z24">
        <v>0</v>
      </c>
    </row>
    <row r="25" spans="1:26" ht="18" customHeight="1" x14ac:dyDescent="0.3">
      <c r="A25" s="14"/>
      <c r="B25" s="44"/>
      <c r="C25" s="33"/>
      <c r="D25" s="70"/>
      <c r="E25" s="70"/>
      <c r="F25" s="343" t="s">
        <v>32</v>
      </c>
      <c r="G25" s="337"/>
      <c r="H25" s="308"/>
      <c r="I25" s="24"/>
      <c r="J25" s="24"/>
      <c r="K25" s="25"/>
      <c r="L25" s="25"/>
      <c r="M25" s="25"/>
      <c r="N25" s="25"/>
      <c r="O25" s="72"/>
      <c r="P25" s="83">
        <f>SUM(E21:E24)+SUM(P21:P24)</f>
        <v>0</v>
      </c>
      <c r="Q25" s="76"/>
      <c r="R25" s="25"/>
      <c r="S25" s="25"/>
      <c r="T25" s="25"/>
      <c r="U25" s="25"/>
      <c r="V25" s="111"/>
      <c r="W25" s="52"/>
    </row>
    <row r="26" spans="1:26" ht="18" customHeight="1" x14ac:dyDescent="0.3">
      <c r="A26" s="14"/>
      <c r="B26" s="108" t="s">
        <v>52</v>
      </c>
      <c r="C26" s="96"/>
      <c r="D26" s="98"/>
      <c r="E26" s="104"/>
      <c r="F26" s="339" t="s">
        <v>36</v>
      </c>
      <c r="G26" s="344"/>
      <c r="H26" s="345"/>
      <c r="I26" s="22"/>
      <c r="J26" s="22"/>
      <c r="K26" s="23"/>
      <c r="L26" s="23"/>
      <c r="M26" s="23"/>
      <c r="N26" s="23"/>
      <c r="O26" s="73"/>
      <c r="P26" s="85"/>
      <c r="Q26" s="77"/>
      <c r="R26" s="23"/>
      <c r="S26" s="23"/>
      <c r="T26" s="23"/>
      <c r="U26" s="23"/>
      <c r="V26" s="113"/>
      <c r="W26" s="52"/>
    </row>
    <row r="27" spans="1:26" ht="18" customHeight="1" x14ac:dyDescent="0.3">
      <c r="A27" s="14"/>
      <c r="B27" s="40"/>
      <c r="C27" s="35"/>
      <c r="D27" s="71"/>
      <c r="E27" s="105"/>
      <c r="F27" s="346" t="s">
        <v>37</v>
      </c>
      <c r="G27" s="347"/>
      <c r="H27" s="348"/>
      <c r="I27" s="27"/>
      <c r="J27" s="27"/>
      <c r="K27" s="28"/>
      <c r="L27" s="28"/>
      <c r="M27" s="28"/>
      <c r="N27" s="28"/>
      <c r="O27" s="74"/>
      <c r="P27" s="86">
        <f>E20+P20+E25+P25</f>
        <v>0</v>
      </c>
      <c r="Q27" s="78"/>
      <c r="R27" s="28"/>
      <c r="S27" s="28"/>
      <c r="T27" s="28"/>
      <c r="U27" s="28"/>
      <c r="V27" s="114"/>
      <c r="W27" s="52"/>
    </row>
    <row r="28" spans="1:26" ht="18" customHeight="1" x14ac:dyDescent="0.3">
      <c r="A28" s="14"/>
      <c r="B28" s="41"/>
      <c r="C28" s="36"/>
      <c r="D28" s="14"/>
      <c r="E28" s="106"/>
      <c r="F28" s="349" t="s">
        <v>38</v>
      </c>
      <c r="G28" s="350"/>
      <c r="H28" s="214">
        <f>P27-SUM('SO 15648'!K83:'SO 15648'!K136)</f>
        <v>0</v>
      </c>
      <c r="I28" s="20"/>
      <c r="J28" s="20"/>
      <c r="K28" s="21"/>
      <c r="L28" s="21"/>
      <c r="M28" s="21"/>
      <c r="N28" s="21"/>
      <c r="O28" s="75"/>
      <c r="P28" s="87">
        <f>ROUND(((ROUND(H28,2)*20)*1/100),2)</f>
        <v>0</v>
      </c>
      <c r="Q28" s="79"/>
      <c r="R28" s="21"/>
      <c r="S28" s="21"/>
      <c r="T28" s="21"/>
      <c r="U28" s="21"/>
      <c r="V28" s="115"/>
      <c r="W28" s="52"/>
    </row>
    <row r="29" spans="1:26" ht="18" customHeight="1" x14ac:dyDescent="0.3">
      <c r="A29" s="14"/>
      <c r="B29" s="41"/>
      <c r="C29" s="36"/>
      <c r="D29" s="14"/>
      <c r="E29" s="106"/>
      <c r="F29" s="351" t="s">
        <v>39</v>
      </c>
      <c r="G29" s="352"/>
      <c r="H29" s="32">
        <f>SUM('SO 15648'!K83:'SO 15648'!K136)</f>
        <v>0</v>
      </c>
      <c r="I29" s="24"/>
      <c r="J29" s="24"/>
      <c r="K29" s="25"/>
      <c r="L29" s="25"/>
      <c r="M29" s="25"/>
      <c r="N29" s="25"/>
      <c r="O29" s="72"/>
      <c r="P29" s="80">
        <f>ROUND(((ROUND(H29,2)*0)/100),2)</f>
        <v>0</v>
      </c>
      <c r="Q29" s="76"/>
      <c r="R29" s="25"/>
      <c r="S29" s="25"/>
      <c r="T29" s="25"/>
      <c r="U29" s="25"/>
      <c r="V29" s="111"/>
      <c r="W29" s="52"/>
    </row>
    <row r="30" spans="1:26" ht="18" customHeight="1" x14ac:dyDescent="0.3">
      <c r="A30" s="14"/>
      <c r="B30" s="41"/>
      <c r="C30" s="36"/>
      <c r="D30" s="14"/>
      <c r="E30" s="106"/>
      <c r="F30" s="334" t="s">
        <v>40</v>
      </c>
      <c r="G30" s="335"/>
      <c r="H30" s="101"/>
      <c r="I30" s="102"/>
      <c r="J30" s="20"/>
      <c r="K30" s="21"/>
      <c r="L30" s="21"/>
      <c r="M30" s="21"/>
      <c r="N30" s="21"/>
      <c r="O30" s="75"/>
      <c r="P30" s="103">
        <f>SUM(P27:P29)</f>
        <v>0</v>
      </c>
      <c r="Q30" s="76"/>
      <c r="R30" s="25"/>
      <c r="S30" s="25"/>
      <c r="T30" s="25"/>
      <c r="U30" s="25"/>
      <c r="V30" s="111"/>
      <c r="W30" s="52"/>
    </row>
    <row r="31" spans="1:26" ht="18" customHeight="1" x14ac:dyDescent="0.3">
      <c r="A31" s="14"/>
      <c r="B31" s="37"/>
      <c r="C31" s="29"/>
      <c r="D31" s="99"/>
      <c r="E31" s="107"/>
      <c r="F31" s="347"/>
      <c r="G31" s="355"/>
      <c r="H31" s="33"/>
      <c r="I31" s="24"/>
      <c r="J31" s="24"/>
      <c r="K31" s="25"/>
      <c r="L31" s="25"/>
      <c r="M31" s="25"/>
      <c r="N31" s="25"/>
      <c r="O31" s="72"/>
      <c r="P31" s="88"/>
      <c r="Q31" s="76"/>
      <c r="R31" s="25"/>
      <c r="S31" s="25"/>
      <c r="T31" s="25"/>
      <c r="U31" s="25"/>
      <c r="V31" s="111"/>
      <c r="W31" s="52"/>
    </row>
    <row r="32" spans="1:26" ht="18" customHeight="1" x14ac:dyDescent="0.3">
      <c r="A32" s="14"/>
      <c r="B32" s="108" t="s">
        <v>50</v>
      </c>
      <c r="C32" s="100"/>
      <c r="D32" s="18"/>
      <c r="E32" s="109" t="s">
        <v>51</v>
      </c>
      <c r="F32" s="71"/>
      <c r="G32" s="18"/>
      <c r="H32" s="34"/>
      <c r="I32" s="22"/>
      <c r="J32" s="22"/>
      <c r="K32" s="23"/>
      <c r="L32" s="23"/>
      <c r="M32" s="23"/>
      <c r="N32" s="23"/>
      <c r="O32" s="23"/>
      <c r="P32" s="17"/>
      <c r="Q32" s="23"/>
      <c r="R32" s="23"/>
      <c r="S32" s="23"/>
      <c r="T32" s="23"/>
      <c r="U32" s="23"/>
      <c r="V32" s="113"/>
      <c r="W32" s="52"/>
    </row>
    <row r="33" spans="1:23" ht="18" customHeight="1" x14ac:dyDescent="0.3">
      <c r="A33" s="14"/>
      <c r="B33" s="40"/>
      <c r="C33" s="35"/>
      <c r="D33" s="16"/>
      <c r="E33" s="16"/>
      <c r="F33" s="16"/>
      <c r="G33" s="16"/>
      <c r="H33" s="16"/>
      <c r="I33" s="16"/>
      <c r="J33" s="16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16"/>
      <c r="W33" s="52"/>
    </row>
    <row r="34" spans="1:23" ht="18" customHeight="1" x14ac:dyDescent="0.3">
      <c r="A34" s="14"/>
      <c r="B34" s="41"/>
      <c r="C34" s="36"/>
      <c r="D34" s="3"/>
      <c r="E34" s="3"/>
      <c r="F34" s="3"/>
      <c r="G34" s="3"/>
      <c r="H34" s="3"/>
      <c r="I34" s="3"/>
      <c r="J34" s="3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7"/>
      <c r="W34" s="52"/>
    </row>
    <row r="35" spans="1:23" ht="18" customHeight="1" x14ac:dyDescent="0.3">
      <c r="A35" s="14"/>
      <c r="B35" s="41"/>
      <c r="C35" s="36"/>
      <c r="D35" s="3"/>
      <c r="E35" s="3"/>
      <c r="F35" s="3"/>
      <c r="G35" s="3"/>
      <c r="H35" s="3"/>
      <c r="I35" s="3"/>
      <c r="J35" s="3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7"/>
      <c r="W35" s="52"/>
    </row>
    <row r="36" spans="1:23" ht="18" customHeight="1" x14ac:dyDescent="0.3">
      <c r="A36" s="14"/>
      <c r="B36" s="41"/>
      <c r="C36" s="36"/>
      <c r="D36" s="3"/>
      <c r="E36" s="3"/>
      <c r="F36" s="3"/>
      <c r="G36" s="3"/>
      <c r="H36" s="3"/>
      <c r="I36" s="3"/>
      <c r="J36" s="3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7"/>
      <c r="W36" s="52"/>
    </row>
    <row r="37" spans="1:23" ht="18" customHeight="1" x14ac:dyDescent="0.3">
      <c r="A37" s="14"/>
      <c r="B37" s="37"/>
      <c r="C37" s="29"/>
      <c r="D37" s="8"/>
      <c r="E37" s="8"/>
      <c r="F37" s="8"/>
      <c r="G37" s="8"/>
      <c r="H37" s="8"/>
      <c r="I37" s="8"/>
      <c r="J37" s="8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18"/>
      <c r="W37" s="52"/>
    </row>
    <row r="38" spans="1:23" ht="18" customHeight="1" x14ac:dyDescent="0.3">
      <c r="A38" s="14"/>
      <c r="B38" s="119"/>
      <c r="C38" s="120"/>
      <c r="D38" s="121"/>
      <c r="E38" s="121"/>
      <c r="F38" s="121"/>
      <c r="G38" s="121"/>
      <c r="H38" s="121"/>
      <c r="I38" s="121"/>
      <c r="J38" s="121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3"/>
      <c r="W38" s="52"/>
    </row>
    <row r="39" spans="1:23" ht="18" customHeight="1" x14ac:dyDescent="0.3">
      <c r="A39" s="14"/>
      <c r="B39" s="41"/>
      <c r="C39" s="3"/>
      <c r="D39" s="3"/>
      <c r="E39" s="3"/>
      <c r="F39" s="3"/>
      <c r="G39" s="3"/>
      <c r="H39" s="3"/>
      <c r="I39" s="3"/>
      <c r="J39" s="3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212"/>
    </row>
    <row r="40" spans="1:23" ht="18" customHeight="1" x14ac:dyDescent="0.3">
      <c r="A40" s="14"/>
      <c r="B40" s="41"/>
      <c r="C40" s="3"/>
      <c r="D40" s="3"/>
      <c r="E40" s="3"/>
      <c r="F40" s="3"/>
      <c r="G40" s="3"/>
      <c r="H40" s="3"/>
      <c r="I40" s="3"/>
      <c r="J40" s="3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212"/>
    </row>
    <row r="41" spans="1:23" x14ac:dyDescent="0.3">
      <c r="A41" s="14"/>
      <c r="B41" s="41"/>
      <c r="C41" s="3"/>
      <c r="D41" s="3"/>
      <c r="E41" s="3"/>
      <c r="F41" s="3"/>
      <c r="G41" s="3"/>
      <c r="H41" s="3"/>
      <c r="I41" s="3"/>
      <c r="J41" s="3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212"/>
    </row>
    <row r="42" spans="1:23" x14ac:dyDescent="0.3">
      <c r="A42" s="129"/>
      <c r="B42" s="20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212"/>
    </row>
    <row r="43" spans="1:23" x14ac:dyDescent="0.3">
      <c r="A43" s="129"/>
      <c r="B43" s="201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52"/>
    </row>
    <row r="44" spans="1:23" ht="34.950000000000003" customHeight="1" x14ac:dyDescent="0.3">
      <c r="A44" s="129"/>
      <c r="B44" s="358" t="s">
        <v>0</v>
      </c>
      <c r="C44" s="359"/>
      <c r="D44" s="359"/>
      <c r="E44" s="359"/>
      <c r="F44" s="359"/>
      <c r="G44" s="359"/>
      <c r="H44" s="359"/>
      <c r="I44" s="359"/>
      <c r="J44" s="359"/>
      <c r="K44" s="359"/>
      <c r="L44" s="359"/>
      <c r="M44" s="359"/>
      <c r="N44" s="359"/>
      <c r="O44" s="359"/>
      <c r="P44" s="359"/>
      <c r="Q44" s="359"/>
      <c r="R44" s="359"/>
      <c r="S44" s="359"/>
      <c r="T44" s="359"/>
      <c r="U44" s="359"/>
      <c r="V44" s="360"/>
      <c r="W44" s="52"/>
    </row>
    <row r="45" spans="1:23" x14ac:dyDescent="0.3">
      <c r="A45" s="129"/>
      <c r="B45" s="202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16"/>
      <c r="W45" s="52"/>
    </row>
    <row r="46" spans="1:23" ht="19.95" customHeight="1" x14ac:dyDescent="0.3">
      <c r="A46" s="199"/>
      <c r="B46" s="361" t="s">
        <v>21</v>
      </c>
      <c r="C46" s="362"/>
      <c r="D46" s="362"/>
      <c r="E46" s="363"/>
      <c r="F46" s="364" t="s">
        <v>18</v>
      </c>
      <c r="G46" s="362"/>
      <c r="H46" s="363"/>
      <c r="I46" s="128"/>
      <c r="J46" s="3"/>
      <c r="K46" s="3"/>
      <c r="L46" s="3"/>
      <c r="M46" s="3"/>
      <c r="N46" s="3"/>
      <c r="O46" s="3"/>
      <c r="P46" s="3"/>
      <c r="Q46" s="10"/>
      <c r="R46" s="10"/>
      <c r="S46" s="10"/>
      <c r="T46" s="10"/>
      <c r="U46" s="10"/>
      <c r="V46" s="117"/>
      <c r="W46" s="52"/>
    </row>
    <row r="47" spans="1:23" ht="19.95" customHeight="1" x14ac:dyDescent="0.3">
      <c r="A47" s="199"/>
      <c r="B47" s="361" t="s">
        <v>22</v>
      </c>
      <c r="C47" s="362"/>
      <c r="D47" s="362"/>
      <c r="E47" s="363"/>
      <c r="F47" s="364" t="s">
        <v>16</v>
      </c>
      <c r="G47" s="362"/>
      <c r="H47" s="363"/>
      <c r="I47" s="128"/>
      <c r="J47" s="3"/>
      <c r="K47" s="3"/>
      <c r="L47" s="3"/>
      <c r="M47" s="3"/>
      <c r="N47" s="3"/>
      <c r="O47" s="3"/>
      <c r="P47" s="3"/>
      <c r="Q47" s="10"/>
      <c r="R47" s="10"/>
      <c r="S47" s="10"/>
      <c r="T47" s="10"/>
      <c r="U47" s="10"/>
      <c r="V47" s="117"/>
      <c r="W47" s="52"/>
    </row>
    <row r="48" spans="1:23" ht="19.95" customHeight="1" x14ac:dyDescent="0.3">
      <c r="A48" s="199"/>
      <c r="B48" s="361" t="s">
        <v>23</v>
      </c>
      <c r="C48" s="362"/>
      <c r="D48" s="362"/>
      <c r="E48" s="363"/>
      <c r="F48" s="364" t="s">
        <v>56</v>
      </c>
      <c r="G48" s="362"/>
      <c r="H48" s="363"/>
      <c r="I48" s="128"/>
      <c r="J48" s="3"/>
      <c r="K48" s="3"/>
      <c r="L48" s="3"/>
      <c r="M48" s="3"/>
      <c r="N48" s="3"/>
      <c r="O48" s="3"/>
      <c r="P48" s="3"/>
      <c r="Q48" s="10"/>
      <c r="R48" s="10"/>
      <c r="S48" s="10"/>
      <c r="T48" s="10"/>
      <c r="U48" s="10"/>
      <c r="V48" s="117"/>
      <c r="W48" s="52"/>
    </row>
    <row r="49" spans="1:26" ht="30" customHeight="1" x14ac:dyDescent="0.3">
      <c r="A49" s="199"/>
      <c r="B49" s="365" t="s">
        <v>1</v>
      </c>
      <c r="C49" s="366"/>
      <c r="D49" s="366"/>
      <c r="E49" s="366"/>
      <c r="F49" s="366"/>
      <c r="G49" s="366"/>
      <c r="H49" s="366"/>
      <c r="I49" s="367"/>
      <c r="J49" s="3"/>
      <c r="K49" s="3"/>
      <c r="L49" s="3"/>
      <c r="M49" s="3"/>
      <c r="N49" s="3"/>
      <c r="O49" s="3"/>
      <c r="P49" s="3"/>
      <c r="Q49" s="10"/>
      <c r="R49" s="10"/>
      <c r="S49" s="10"/>
      <c r="T49" s="10"/>
      <c r="U49" s="10"/>
      <c r="V49" s="117"/>
      <c r="W49" s="52"/>
    </row>
    <row r="50" spans="1:26" x14ac:dyDescent="0.3">
      <c r="A50" s="14"/>
      <c r="B50" s="203" t="s">
        <v>14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10"/>
      <c r="R50" s="10"/>
      <c r="S50" s="10"/>
      <c r="T50" s="10"/>
      <c r="U50" s="10"/>
      <c r="V50" s="117"/>
      <c r="W50" s="52"/>
    </row>
    <row r="51" spans="1:26" x14ac:dyDescent="0.3">
      <c r="A51" s="14"/>
      <c r="B51" s="41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10"/>
      <c r="R51" s="10"/>
      <c r="S51" s="10"/>
      <c r="T51" s="10"/>
      <c r="U51" s="10"/>
      <c r="V51" s="117"/>
      <c r="W51" s="52"/>
    </row>
    <row r="52" spans="1:26" x14ac:dyDescent="0.3">
      <c r="A52" s="14"/>
      <c r="B52" s="41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10"/>
      <c r="R52" s="10"/>
      <c r="S52" s="10"/>
      <c r="T52" s="10"/>
      <c r="U52" s="10"/>
      <c r="V52" s="117"/>
      <c r="W52" s="52"/>
    </row>
    <row r="53" spans="1:26" x14ac:dyDescent="0.3">
      <c r="A53" s="14"/>
      <c r="B53" s="203" t="s">
        <v>57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10"/>
      <c r="R53" s="10"/>
      <c r="S53" s="10"/>
      <c r="T53" s="10"/>
      <c r="U53" s="10"/>
      <c r="V53" s="117"/>
      <c r="W53" s="52"/>
    </row>
    <row r="54" spans="1:26" x14ac:dyDescent="0.3">
      <c r="A54" s="2"/>
      <c r="B54" s="356" t="s">
        <v>53</v>
      </c>
      <c r="C54" s="357"/>
      <c r="D54" s="127"/>
      <c r="E54" s="127" t="s">
        <v>47</v>
      </c>
      <c r="F54" s="127" t="s">
        <v>48</v>
      </c>
      <c r="G54" s="127" t="s">
        <v>32</v>
      </c>
      <c r="H54" s="127" t="s">
        <v>54</v>
      </c>
      <c r="I54" s="127" t="s">
        <v>55</v>
      </c>
      <c r="J54" s="126"/>
      <c r="K54" s="126"/>
      <c r="L54" s="126"/>
      <c r="M54" s="126"/>
      <c r="N54" s="126"/>
      <c r="O54" s="126"/>
      <c r="P54" s="126"/>
      <c r="Q54" s="124"/>
      <c r="R54" s="124"/>
      <c r="S54" s="124"/>
      <c r="T54" s="124"/>
      <c r="U54" s="124"/>
      <c r="V54" s="148"/>
      <c r="W54" s="52"/>
    </row>
    <row r="55" spans="1:26" x14ac:dyDescent="0.3">
      <c r="A55" s="9"/>
      <c r="B55" s="382" t="s">
        <v>58</v>
      </c>
      <c r="C55" s="383"/>
      <c r="D55" s="383"/>
      <c r="E55" s="134"/>
      <c r="F55" s="134"/>
      <c r="G55" s="134"/>
      <c r="H55" s="135"/>
      <c r="I55" s="135"/>
      <c r="J55" s="135"/>
      <c r="K55" s="135"/>
      <c r="L55" s="135"/>
      <c r="M55" s="135"/>
      <c r="N55" s="135"/>
      <c r="O55" s="135"/>
      <c r="P55" s="135"/>
      <c r="Q55" s="136"/>
      <c r="R55" s="136"/>
      <c r="S55" s="136"/>
      <c r="T55" s="136"/>
      <c r="U55" s="136"/>
      <c r="V55" s="149"/>
      <c r="W55" s="213"/>
      <c r="X55" s="137"/>
      <c r="Y55" s="137"/>
      <c r="Z55" s="137"/>
    </row>
    <row r="56" spans="1:26" x14ac:dyDescent="0.3">
      <c r="A56" s="9"/>
      <c r="B56" s="353" t="s">
        <v>59</v>
      </c>
      <c r="C56" s="354"/>
      <c r="D56" s="354"/>
      <c r="E56" s="138">
        <f>'SO 15648'!L95</f>
        <v>0</v>
      </c>
      <c r="F56" s="138">
        <f>'SO 15648'!M95</f>
        <v>0</v>
      </c>
      <c r="G56" s="138">
        <f>'SO 15648'!I95</f>
        <v>0</v>
      </c>
      <c r="H56" s="139">
        <f>'SO 15648'!S95</f>
        <v>4.63</v>
      </c>
      <c r="I56" s="139">
        <f>'SO 15648'!V95</f>
        <v>2.5099999999999998</v>
      </c>
      <c r="J56" s="139"/>
      <c r="K56" s="139"/>
      <c r="L56" s="139"/>
      <c r="M56" s="139"/>
      <c r="N56" s="139"/>
      <c r="O56" s="139"/>
      <c r="P56" s="139"/>
      <c r="Q56" s="137"/>
      <c r="R56" s="137"/>
      <c r="S56" s="137"/>
      <c r="T56" s="137"/>
      <c r="U56" s="137"/>
      <c r="V56" s="150"/>
      <c r="W56" s="213"/>
      <c r="X56" s="137"/>
      <c r="Y56" s="137"/>
      <c r="Z56" s="137"/>
    </row>
    <row r="57" spans="1:26" x14ac:dyDescent="0.3">
      <c r="A57" s="9"/>
      <c r="B57" s="353" t="s">
        <v>60</v>
      </c>
      <c r="C57" s="354"/>
      <c r="D57" s="354"/>
      <c r="E57" s="138">
        <f>'SO 15648'!L103</f>
        <v>0</v>
      </c>
      <c r="F57" s="138">
        <f>'SO 15648'!M103</f>
        <v>0</v>
      </c>
      <c r="G57" s="138">
        <f>'SO 15648'!I103</f>
        <v>0</v>
      </c>
      <c r="H57" s="139">
        <f>'SO 15648'!S103</f>
        <v>25.54</v>
      </c>
      <c r="I57" s="139">
        <f>'SO 15648'!V103</f>
        <v>0</v>
      </c>
      <c r="J57" s="139"/>
      <c r="K57" s="139"/>
      <c r="L57" s="139"/>
      <c r="M57" s="139"/>
      <c r="N57" s="139"/>
      <c r="O57" s="139"/>
      <c r="P57" s="139"/>
      <c r="Q57" s="137"/>
      <c r="R57" s="137"/>
      <c r="S57" s="137"/>
      <c r="T57" s="137"/>
      <c r="U57" s="137"/>
      <c r="V57" s="150"/>
      <c r="W57" s="213"/>
      <c r="X57" s="137"/>
      <c r="Y57" s="137"/>
      <c r="Z57" s="137"/>
    </row>
    <row r="58" spans="1:26" x14ac:dyDescent="0.3">
      <c r="A58" s="9"/>
      <c r="B58" s="353" t="s">
        <v>61</v>
      </c>
      <c r="C58" s="354"/>
      <c r="D58" s="354"/>
      <c r="E58" s="138">
        <f>'SO 15648'!L112</f>
        <v>0</v>
      </c>
      <c r="F58" s="138">
        <f>'SO 15648'!M112</f>
        <v>0</v>
      </c>
      <c r="G58" s="138">
        <f>'SO 15648'!I112</f>
        <v>0</v>
      </c>
      <c r="H58" s="139">
        <f>'SO 15648'!S112</f>
        <v>32.369999999999997</v>
      </c>
      <c r="I58" s="139">
        <f>'SO 15648'!V112</f>
        <v>0</v>
      </c>
      <c r="J58" s="139"/>
      <c r="K58" s="139"/>
      <c r="L58" s="139"/>
      <c r="M58" s="139"/>
      <c r="N58" s="139"/>
      <c r="O58" s="139"/>
      <c r="P58" s="139"/>
      <c r="Q58" s="137"/>
      <c r="R58" s="137"/>
      <c r="S58" s="137"/>
      <c r="T58" s="137"/>
      <c r="U58" s="137"/>
      <c r="V58" s="150"/>
      <c r="W58" s="213"/>
      <c r="X58" s="137"/>
      <c r="Y58" s="137"/>
      <c r="Z58" s="137"/>
    </row>
    <row r="59" spans="1:26" x14ac:dyDescent="0.3">
      <c r="A59" s="9"/>
      <c r="B59" s="353" t="s">
        <v>62</v>
      </c>
      <c r="C59" s="354"/>
      <c r="D59" s="354"/>
      <c r="E59" s="138">
        <f>'SO 15648'!L117</f>
        <v>0</v>
      </c>
      <c r="F59" s="138">
        <f>'SO 15648'!M117</f>
        <v>0</v>
      </c>
      <c r="G59" s="138">
        <f>'SO 15648'!I117</f>
        <v>0</v>
      </c>
      <c r="H59" s="139">
        <f>'SO 15648'!S117</f>
        <v>0</v>
      </c>
      <c r="I59" s="139">
        <f>'SO 15648'!V117</f>
        <v>0</v>
      </c>
      <c r="J59" s="139"/>
      <c r="K59" s="139"/>
      <c r="L59" s="139"/>
      <c r="M59" s="139"/>
      <c r="N59" s="139"/>
      <c r="O59" s="139"/>
      <c r="P59" s="139"/>
      <c r="Q59" s="137"/>
      <c r="R59" s="137"/>
      <c r="S59" s="137"/>
      <c r="T59" s="137"/>
      <c r="U59" s="137"/>
      <c r="V59" s="150"/>
      <c r="W59" s="213"/>
      <c r="X59" s="137"/>
      <c r="Y59" s="137"/>
      <c r="Z59" s="137"/>
    </row>
    <row r="60" spans="1:26" x14ac:dyDescent="0.3">
      <c r="A60" s="9"/>
      <c r="B60" s="353" t="s">
        <v>63</v>
      </c>
      <c r="C60" s="354"/>
      <c r="D60" s="354"/>
      <c r="E60" s="138">
        <f>'SO 15648'!L121</f>
        <v>0</v>
      </c>
      <c r="F60" s="138">
        <f>'SO 15648'!M121</f>
        <v>0</v>
      </c>
      <c r="G60" s="138">
        <f>'SO 15648'!I121</f>
        <v>0</v>
      </c>
      <c r="H60" s="139">
        <f>'SO 15648'!S121</f>
        <v>0</v>
      </c>
      <c r="I60" s="139">
        <f>'SO 15648'!V121</f>
        <v>0</v>
      </c>
      <c r="J60" s="139"/>
      <c r="K60" s="139"/>
      <c r="L60" s="139"/>
      <c r="M60" s="139"/>
      <c r="N60" s="139"/>
      <c r="O60" s="139"/>
      <c r="P60" s="139"/>
      <c r="Q60" s="137"/>
      <c r="R60" s="137"/>
      <c r="S60" s="137"/>
      <c r="T60" s="137"/>
      <c r="U60" s="137"/>
      <c r="V60" s="150"/>
      <c r="W60" s="213"/>
      <c r="X60" s="137"/>
      <c r="Y60" s="137"/>
      <c r="Z60" s="137"/>
    </row>
    <row r="61" spans="1:26" x14ac:dyDescent="0.3">
      <c r="A61" s="9"/>
      <c r="B61" s="353" t="s">
        <v>64</v>
      </c>
      <c r="C61" s="354"/>
      <c r="D61" s="354"/>
      <c r="E61" s="138">
        <f>'SO 15648'!L125</f>
        <v>0</v>
      </c>
      <c r="F61" s="138">
        <f>'SO 15648'!M125</f>
        <v>0</v>
      </c>
      <c r="G61" s="138">
        <f>'SO 15648'!I125</f>
        <v>0</v>
      </c>
      <c r="H61" s="139">
        <f>'SO 15648'!S125</f>
        <v>0</v>
      </c>
      <c r="I61" s="139">
        <f>'SO 15648'!V125</f>
        <v>0</v>
      </c>
      <c r="J61" s="139"/>
      <c r="K61" s="139"/>
      <c r="L61" s="139"/>
      <c r="M61" s="139"/>
      <c r="N61" s="139"/>
      <c r="O61" s="139"/>
      <c r="P61" s="139"/>
      <c r="Q61" s="137"/>
      <c r="R61" s="137"/>
      <c r="S61" s="137"/>
      <c r="T61" s="137"/>
      <c r="U61" s="137"/>
      <c r="V61" s="150"/>
      <c r="W61" s="213"/>
      <c r="X61" s="137"/>
      <c r="Y61" s="137"/>
      <c r="Z61" s="137"/>
    </row>
    <row r="62" spans="1:26" x14ac:dyDescent="0.3">
      <c r="A62" s="9"/>
      <c r="B62" s="378" t="s">
        <v>58</v>
      </c>
      <c r="C62" s="379"/>
      <c r="D62" s="379"/>
      <c r="E62" s="140">
        <f>'SO 15648'!L127</f>
        <v>0</v>
      </c>
      <c r="F62" s="140">
        <f>'SO 15648'!M127</f>
        <v>0</v>
      </c>
      <c r="G62" s="140">
        <f>'SO 15648'!I127</f>
        <v>0</v>
      </c>
      <c r="H62" s="141">
        <f>'SO 15648'!S127</f>
        <v>62.54</v>
      </c>
      <c r="I62" s="141">
        <f>'SO 15648'!V127</f>
        <v>2.5099999999999998</v>
      </c>
      <c r="J62" s="141"/>
      <c r="K62" s="141"/>
      <c r="L62" s="141"/>
      <c r="M62" s="141"/>
      <c r="N62" s="141"/>
      <c r="O62" s="141"/>
      <c r="P62" s="141"/>
      <c r="Q62" s="137"/>
      <c r="R62" s="137"/>
      <c r="S62" s="137"/>
      <c r="T62" s="137"/>
      <c r="U62" s="137"/>
      <c r="V62" s="150"/>
      <c r="W62" s="213"/>
      <c r="X62" s="137"/>
      <c r="Y62" s="137"/>
      <c r="Z62" s="137"/>
    </row>
    <row r="63" spans="1:26" x14ac:dyDescent="0.3">
      <c r="A63" s="1"/>
      <c r="B63" s="204"/>
      <c r="C63" s="1"/>
      <c r="D63" s="1"/>
      <c r="E63" s="131"/>
      <c r="F63" s="131"/>
      <c r="G63" s="131"/>
      <c r="H63" s="132"/>
      <c r="I63" s="132"/>
      <c r="J63" s="132"/>
      <c r="K63" s="132"/>
      <c r="L63" s="132"/>
      <c r="M63" s="132"/>
      <c r="N63" s="132"/>
      <c r="O63" s="132"/>
      <c r="P63" s="132"/>
      <c r="V63" s="151"/>
      <c r="W63" s="52"/>
    </row>
    <row r="64" spans="1:26" x14ac:dyDescent="0.3">
      <c r="A64" s="9"/>
      <c r="B64" s="378" t="s">
        <v>65</v>
      </c>
      <c r="C64" s="379"/>
      <c r="D64" s="379"/>
      <c r="E64" s="138"/>
      <c r="F64" s="138"/>
      <c r="G64" s="138"/>
      <c r="H64" s="139"/>
      <c r="I64" s="139"/>
      <c r="J64" s="139"/>
      <c r="K64" s="139"/>
      <c r="L64" s="139"/>
      <c r="M64" s="139"/>
      <c r="N64" s="139"/>
      <c r="O64" s="139"/>
      <c r="P64" s="139"/>
      <c r="Q64" s="137"/>
      <c r="R64" s="137"/>
      <c r="S64" s="137"/>
      <c r="T64" s="137"/>
      <c r="U64" s="137"/>
      <c r="V64" s="150"/>
      <c r="W64" s="213"/>
      <c r="X64" s="137"/>
      <c r="Y64" s="137"/>
      <c r="Z64" s="137"/>
    </row>
    <row r="65" spans="1:26" x14ac:dyDescent="0.3">
      <c r="A65" s="9"/>
      <c r="B65" s="353" t="s">
        <v>66</v>
      </c>
      <c r="C65" s="354"/>
      <c r="D65" s="354"/>
      <c r="E65" s="138">
        <f>'SO 15648'!L134</f>
        <v>0</v>
      </c>
      <c r="F65" s="138">
        <f>'SO 15648'!M134</f>
        <v>0</v>
      </c>
      <c r="G65" s="138">
        <f>'SO 15648'!I134</f>
        <v>0</v>
      </c>
      <c r="H65" s="139">
        <f>'SO 15648'!S134</f>
        <v>0.61</v>
      </c>
      <c r="I65" s="139">
        <f>'SO 15648'!V134</f>
        <v>0</v>
      </c>
      <c r="J65" s="139"/>
      <c r="K65" s="139"/>
      <c r="L65" s="139"/>
      <c r="M65" s="139"/>
      <c r="N65" s="139"/>
      <c r="O65" s="139"/>
      <c r="P65" s="139"/>
      <c r="Q65" s="137"/>
      <c r="R65" s="137"/>
      <c r="S65" s="137"/>
      <c r="T65" s="137"/>
      <c r="U65" s="137"/>
      <c r="V65" s="150"/>
      <c r="W65" s="213"/>
      <c r="X65" s="137"/>
      <c r="Y65" s="137"/>
      <c r="Z65" s="137"/>
    </row>
    <row r="66" spans="1:26" x14ac:dyDescent="0.3">
      <c r="A66" s="9"/>
      <c r="B66" s="378" t="s">
        <v>65</v>
      </c>
      <c r="C66" s="379"/>
      <c r="D66" s="379"/>
      <c r="E66" s="140">
        <f>'SO 15648'!L136</f>
        <v>0</v>
      </c>
      <c r="F66" s="140">
        <f>'SO 15648'!M136</f>
        <v>0</v>
      </c>
      <c r="G66" s="140">
        <f>'SO 15648'!I136</f>
        <v>0</v>
      </c>
      <c r="H66" s="141">
        <f>'SO 15648'!S136</f>
        <v>0.61</v>
      </c>
      <c r="I66" s="141">
        <f>'SO 15648'!V136</f>
        <v>0</v>
      </c>
      <c r="J66" s="141"/>
      <c r="K66" s="141"/>
      <c r="L66" s="141"/>
      <c r="M66" s="141"/>
      <c r="N66" s="141"/>
      <c r="O66" s="141"/>
      <c r="P66" s="141"/>
      <c r="Q66" s="137"/>
      <c r="R66" s="137"/>
      <c r="S66" s="137"/>
      <c r="T66" s="137"/>
      <c r="U66" s="137"/>
      <c r="V66" s="150"/>
      <c r="W66" s="213"/>
      <c r="X66" s="137"/>
      <c r="Y66" s="137"/>
      <c r="Z66" s="137"/>
    </row>
    <row r="67" spans="1:26" x14ac:dyDescent="0.3">
      <c r="A67" s="1"/>
      <c r="B67" s="204"/>
      <c r="C67" s="1"/>
      <c r="D67" s="1"/>
      <c r="E67" s="131"/>
      <c r="F67" s="131"/>
      <c r="G67" s="131"/>
      <c r="H67" s="132"/>
      <c r="I67" s="132"/>
      <c r="J67" s="132"/>
      <c r="K67" s="132"/>
      <c r="L67" s="132"/>
      <c r="M67" s="132"/>
      <c r="N67" s="132"/>
      <c r="O67" s="132"/>
      <c r="P67" s="132"/>
      <c r="V67" s="151"/>
      <c r="W67" s="52"/>
    </row>
    <row r="68" spans="1:26" x14ac:dyDescent="0.3">
      <c r="A68" s="142"/>
      <c r="B68" s="380" t="s">
        <v>67</v>
      </c>
      <c r="C68" s="381"/>
      <c r="D68" s="381"/>
      <c r="E68" s="144">
        <f>'SO 15648'!L137</f>
        <v>0</v>
      </c>
      <c r="F68" s="144">
        <f>'SO 15648'!M137</f>
        <v>0</v>
      </c>
      <c r="G68" s="144">
        <f>'SO 15648'!I137</f>
        <v>0</v>
      </c>
      <c r="H68" s="145">
        <f>'SO 15648'!S137</f>
        <v>63.15</v>
      </c>
      <c r="I68" s="145">
        <f>'SO 15648'!V137</f>
        <v>2.5099999999999998</v>
      </c>
      <c r="J68" s="146"/>
      <c r="K68" s="146"/>
      <c r="L68" s="146"/>
      <c r="M68" s="146"/>
      <c r="N68" s="146"/>
      <c r="O68" s="146"/>
      <c r="P68" s="146"/>
      <c r="Q68" s="147"/>
      <c r="R68" s="147"/>
      <c r="S68" s="147"/>
      <c r="T68" s="147"/>
      <c r="U68" s="147"/>
      <c r="V68" s="152"/>
      <c r="W68" s="213"/>
      <c r="X68" s="143"/>
      <c r="Y68" s="143"/>
      <c r="Z68" s="143"/>
    </row>
    <row r="69" spans="1:26" x14ac:dyDescent="0.3">
      <c r="A69" s="14"/>
      <c r="B69" s="41"/>
      <c r="C69" s="3"/>
      <c r="D69" s="3"/>
      <c r="E69" s="13"/>
      <c r="F69" s="13"/>
      <c r="G69" s="13"/>
      <c r="H69" s="153"/>
      <c r="I69" s="153"/>
      <c r="J69" s="153"/>
      <c r="K69" s="153"/>
      <c r="L69" s="153"/>
      <c r="M69" s="153"/>
      <c r="N69" s="153"/>
      <c r="O69" s="153"/>
      <c r="P69" s="153"/>
      <c r="Q69" s="10"/>
      <c r="R69" s="10"/>
      <c r="S69" s="10"/>
      <c r="T69" s="10"/>
      <c r="U69" s="10"/>
      <c r="V69" s="10"/>
      <c r="W69" s="52"/>
    </row>
    <row r="70" spans="1:26" x14ac:dyDescent="0.3">
      <c r="A70" s="14"/>
      <c r="B70" s="41"/>
      <c r="C70" s="3"/>
      <c r="D70" s="3"/>
      <c r="E70" s="13"/>
      <c r="F70" s="13"/>
      <c r="G70" s="13"/>
      <c r="H70" s="153"/>
      <c r="I70" s="153"/>
      <c r="J70" s="153"/>
      <c r="K70" s="153"/>
      <c r="L70" s="153"/>
      <c r="M70" s="153"/>
      <c r="N70" s="153"/>
      <c r="O70" s="153"/>
      <c r="P70" s="153"/>
      <c r="Q70" s="10"/>
      <c r="R70" s="10"/>
      <c r="S70" s="10"/>
      <c r="T70" s="10"/>
      <c r="U70" s="10"/>
      <c r="V70" s="10"/>
      <c r="W70" s="52"/>
    </row>
    <row r="71" spans="1:26" x14ac:dyDescent="0.3">
      <c r="A71" s="14"/>
      <c r="B71" s="37"/>
      <c r="C71" s="8"/>
      <c r="D71" s="8"/>
      <c r="E71" s="26"/>
      <c r="F71" s="26"/>
      <c r="G71" s="26"/>
      <c r="H71" s="154"/>
      <c r="I71" s="154"/>
      <c r="J71" s="154"/>
      <c r="K71" s="154"/>
      <c r="L71" s="154"/>
      <c r="M71" s="154"/>
      <c r="N71" s="154"/>
      <c r="O71" s="154"/>
      <c r="P71" s="154"/>
      <c r="Q71" s="15"/>
      <c r="R71" s="15"/>
      <c r="S71" s="15"/>
      <c r="T71" s="15"/>
      <c r="U71" s="15"/>
      <c r="V71" s="15"/>
      <c r="W71" s="52"/>
    </row>
    <row r="72" spans="1:26" ht="34.950000000000003" customHeight="1" x14ac:dyDescent="0.3">
      <c r="A72" s="1"/>
      <c r="B72" s="369" t="s">
        <v>68</v>
      </c>
      <c r="C72" s="370"/>
      <c r="D72" s="370"/>
      <c r="E72" s="370"/>
      <c r="F72" s="370"/>
      <c r="G72" s="370"/>
      <c r="H72" s="370"/>
      <c r="I72" s="370"/>
      <c r="J72" s="370"/>
      <c r="K72" s="370"/>
      <c r="L72" s="370"/>
      <c r="M72" s="370"/>
      <c r="N72" s="370"/>
      <c r="O72" s="370"/>
      <c r="P72" s="370"/>
      <c r="Q72" s="370"/>
      <c r="R72" s="370"/>
      <c r="S72" s="370"/>
      <c r="T72" s="370"/>
      <c r="U72" s="370"/>
      <c r="V72" s="370"/>
      <c r="W72" s="52"/>
    </row>
    <row r="73" spans="1:26" x14ac:dyDescent="0.3">
      <c r="A73" s="14"/>
      <c r="B73" s="95"/>
      <c r="C73" s="18"/>
      <c r="D73" s="18"/>
      <c r="E73" s="97"/>
      <c r="F73" s="97"/>
      <c r="G73" s="97"/>
      <c r="H73" s="168"/>
      <c r="I73" s="168"/>
      <c r="J73" s="168"/>
      <c r="K73" s="168"/>
      <c r="L73" s="168"/>
      <c r="M73" s="168"/>
      <c r="N73" s="168"/>
      <c r="O73" s="168"/>
      <c r="P73" s="168"/>
      <c r="Q73" s="19"/>
      <c r="R73" s="19"/>
      <c r="S73" s="19"/>
      <c r="T73" s="19"/>
      <c r="U73" s="19"/>
      <c r="V73" s="19"/>
      <c r="W73" s="52"/>
    </row>
    <row r="74" spans="1:26" ht="19.95" customHeight="1" x14ac:dyDescent="0.3">
      <c r="A74" s="199"/>
      <c r="B74" s="372" t="s">
        <v>21</v>
      </c>
      <c r="C74" s="373"/>
      <c r="D74" s="373"/>
      <c r="E74" s="374"/>
      <c r="F74" s="166"/>
      <c r="G74" s="166"/>
      <c r="H74" s="167" t="s">
        <v>79</v>
      </c>
      <c r="I74" s="375" t="s">
        <v>80</v>
      </c>
      <c r="J74" s="376"/>
      <c r="K74" s="376"/>
      <c r="L74" s="376"/>
      <c r="M74" s="376"/>
      <c r="N74" s="376"/>
      <c r="O74" s="376"/>
      <c r="P74" s="377"/>
      <c r="Q74" s="17"/>
      <c r="R74" s="17"/>
      <c r="S74" s="17"/>
      <c r="T74" s="17"/>
      <c r="U74" s="17"/>
      <c r="V74" s="17"/>
      <c r="W74" s="52"/>
    </row>
    <row r="75" spans="1:26" ht="19.95" customHeight="1" x14ac:dyDescent="0.3">
      <c r="A75" s="199"/>
      <c r="B75" s="361" t="s">
        <v>22</v>
      </c>
      <c r="C75" s="362"/>
      <c r="D75" s="362"/>
      <c r="E75" s="363"/>
      <c r="F75" s="162"/>
      <c r="G75" s="162"/>
      <c r="H75" s="163" t="s">
        <v>16</v>
      </c>
      <c r="I75" s="163"/>
      <c r="J75" s="153"/>
      <c r="K75" s="153"/>
      <c r="L75" s="153"/>
      <c r="M75" s="153"/>
      <c r="N75" s="153"/>
      <c r="O75" s="153"/>
      <c r="P75" s="153"/>
      <c r="Q75" s="10"/>
      <c r="R75" s="10"/>
      <c r="S75" s="10"/>
      <c r="T75" s="10"/>
      <c r="U75" s="10"/>
      <c r="V75" s="10"/>
      <c r="W75" s="52"/>
    </row>
    <row r="76" spans="1:26" ht="19.95" customHeight="1" x14ac:dyDescent="0.3">
      <c r="A76" s="199"/>
      <c r="B76" s="361" t="s">
        <v>23</v>
      </c>
      <c r="C76" s="362"/>
      <c r="D76" s="362"/>
      <c r="E76" s="363"/>
      <c r="F76" s="162"/>
      <c r="G76" s="162"/>
      <c r="H76" s="163" t="s">
        <v>81</v>
      </c>
      <c r="I76" s="163" t="s">
        <v>20</v>
      </c>
      <c r="J76" s="153"/>
      <c r="K76" s="153"/>
      <c r="L76" s="153"/>
      <c r="M76" s="153"/>
      <c r="N76" s="153"/>
      <c r="O76" s="153"/>
      <c r="P76" s="153"/>
      <c r="Q76" s="10"/>
      <c r="R76" s="10"/>
      <c r="S76" s="10"/>
      <c r="T76" s="10"/>
      <c r="U76" s="10"/>
      <c r="V76" s="10"/>
      <c r="W76" s="52"/>
    </row>
    <row r="77" spans="1:26" ht="19.95" customHeight="1" x14ac:dyDescent="0.3">
      <c r="A77" s="14"/>
      <c r="B77" s="203" t="s">
        <v>82</v>
      </c>
      <c r="C77" s="3"/>
      <c r="D77" s="3"/>
      <c r="E77" s="13"/>
      <c r="F77" s="13"/>
      <c r="G77" s="13"/>
      <c r="H77" s="153"/>
      <c r="I77" s="153"/>
      <c r="J77" s="153"/>
      <c r="K77" s="153"/>
      <c r="L77" s="153"/>
      <c r="M77" s="153"/>
      <c r="N77" s="153"/>
      <c r="O77" s="153"/>
      <c r="P77" s="153"/>
      <c r="Q77" s="10"/>
      <c r="R77" s="10"/>
      <c r="S77" s="10"/>
      <c r="T77" s="10"/>
      <c r="U77" s="10"/>
      <c r="V77" s="10"/>
      <c r="W77" s="52"/>
    </row>
    <row r="78" spans="1:26" ht="19.95" customHeight="1" x14ac:dyDescent="0.3">
      <c r="A78" s="14"/>
      <c r="B78" s="203" t="s">
        <v>14</v>
      </c>
      <c r="C78" s="3"/>
      <c r="D78" s="3"/>
      <c r="E78" s="13"/>
      <c r="F78" s="13"/>
      <c r="G78" s="13"/>
      <c r="H78" s="153"/>
      <c r="I78" s="153"/>
      <c r="J78" s="153"/>
      <c r="K78" s="153"/>
      <c r="L78" s="153"/>
      <c r="M78" s="153"/>
      <c r="N78" s="153"/>
      <c r="O78" s="153"/>
      <c r="P78" s="153"/>
      <c r="Q78" s="10"/>
      <c r="R78" s="10"/>
      <c r="S78" s="10"/>
      <c r="T78" s="10"/>
      <c r="U78" s="10"/>
      <c r="V78" s="10"/>
      <c r="W78" s="52"/>
    </row>
    <row r="79" spans="1:26" ht="19.95" customHeight="1" x14ac:dyDescent="0.3">
      <c r="A79" s="14"/>
      <c r="B79" s="41"/>
      <c r="C79" s="3"/>
      <c r="D79" s="3"/>
      <c r="E79" s="13"/>
      <c r="F79" s="13"/>
      <c r="G79" s="13"/>
      <c r="H79" s="153"/>
      <c r="I79" s="153"/>
      <c r="J79" s="153"/>
      <c r="K79" s="153"/>
      <c r="L79" s="153"/>
      <c r="M79" s="153"/>
      <c r="N79" s="153"/>
      <c r="O79" s="153"/>
      <c r="P79" s="153"/>
      <c r="Q79" s="10"/>
      <c r="R79" s="10"/>
      <c r="S79" s="10"/>
      <c r="T79" s="10"/>
      <c r="U79" s="10"/>
      <c r="V79" s="10"/>
      <c r="W79" s="52"/>
    </row>
    <row r="80" spans="1:26" ht="19.95" customHeight="1" x14ac:dyDescent="0.3">
      <c r="A80" s="14"/>
      <c r="B80" s="41"/>
      <c r="C80" s="3"/>
      <c r="D80" s="3"/>
      <c r="E80" s="13"/>
      <c r="F80" s="13"/>
      <c r="G80" s="13"/>
      <c r="H80" s="153"/>
      <c r="I80" s="153"/>
      <c r="J80" s="153"/>
      <c r="K80" s="153"/>
      <c r="L80" s="153"/>
      <c r="M80" s="153"/>
      <c r="N80" s="153"/>
      <c r="O80" s="153"/>
      <c r="P80" s="153"/>
      <c r="Q80" s="10"/>
      <c r="R80" s="10"/>
      <c r="S80" s="10"/>
      <c r="T80" s="10"/>
      <c r="U80" s="10"/>
      <c r="V80" s="10"/>
      <c r="W80" s="52"/>
    </row>
    <row r="81" spans="1:26" ht="19.95" customHeight="1" x14ac:dyDescent="0.3">
      <c r="A81" s="14"/>
      <c r="B81" s="205" t="s">
        <v>57</v>
      </c>
      <c r="C81" s="164"/>
      <c r="D81" s="164"/>
      <c r="E81" s="13"/>
      <c r="F81" s="13"/>
      <c r="G81" s="13"/>
      <c r="H81" s="153"/>
      <c r="I81" s="153"/>
      <c r="J81" s="153"/>
      <c r="K81" s="153"/>
      <c r="L81" s="153"/>
      <c r="M81" s="153"/>
      <c r="N81" s="153"/>
      <c r="O81" s="153"/>
      <c r="P81" s="153"/>
      <c r="Q81" s="10"/>
      <c r="R81" s="10"/>
      <c r="S81" s="10"/>
      <c r="T81" s="10"/>
      <c r="U81" s="10"/>
      <c r="V81" s="10"/>
      <c r="W81" s="52"/>
    </row>
    <row r="82" spans="1:26" x14ac:dyDescent="0.3">
      <c r="A82" s="2"/>
      <c r="B82" s="206" t="s">
        <v>69</v>
      </c>
      <c r="C82" s="127" t="s">
        <v>70</v>
      </c>
      <c r="D82" s="127" t="s">
        <v>71</v>
      </c>
      <c r="E82" s="155"/>
      <c r="F82" s="155" t="s">
        <v>72</v>
      </c>
      <c r="G82" s="155" t="s">
        <v>73</v>
      </c>
      <c r="H82" s="156" t="s">
        <v>74</v>
      </c>
      <c r="I82" s="156" t="s">
        <v>75</v>
      </c>
      <c r="J82" s="156"/>
      <c r="K82" s="156"/>
      <c r="L82" s="156"/>
      <c r="M82" s="156"/>
      <c r="N82" s="156"/>
      <c r="O82" s="156"/>
      <c r="P82" s="156" t="s">
        <v>76</v>
      </c>
      <c r="Q82" s="157"/>
      <c r="R82" s="157"/>
      <c r="S82" s="127" t="s">
        <v>77</v>
      </c>
      <c r="T82" s="158"/>
      <c r="U82" s="158"/>
      <c r="V82" s="127" t="s">
        <v>78</v>
      </c>
      <c r="W82" s="52"/>
    </row>
    <row r="83" spans="1:26" x14ac:dyDescent="0.3">
      <c r="A83" s="9"/>
      <c r="B83" s="207"/>
      <c r="C83" s="169"/>
      <c r="D83" s="383" t="s">
        <v>58</v>
      </c>
      <c r="E83" s="383"/>
      <c r="F83" s="134"/>
      <c r="G83" s="170"/>
      <c r="H83" s="134"/>
      <c r="I83" s="134"/>
      <c r="J83" s="135"/>
      <c r="K83" s="135"/>
      <c r="L83" s="135"/>
      <c r="M83" s="135"/>
      <c r="N83" s="135"/>
      <c r="O83" s="135"/>
      <c r="P83" s="135"/>
      <c r="Q83" s="133"/>
      <c r="R83" s="133"/>
      <c r="S83" s="133"/>
      <c r="T83" s="133"/>
      <c r="U83" s="133"/>
      <c r="V83" s="192"/>
      <c r="W83" s="213"/>
      <c r="X83" s="137"/>
      <c r="Y83" s="137"/>
      <c r="Z83" s="137"/>
    </row>
    <row r="84" spans="1:26" x14ac:dyDescent="0.3">
      <c r="A84" s="9"/>
      <c r="B84" s="208"/>
      <c r="C84" s="172">
        <v>1</v>
      </c>
      <c r="D84" s="384" t="s">
        <v>83</v>
      </c>
      <c r="E84" s="384"/>
      <c r="F84" s="138"/>
      <c r="G84" s="171"/>
      <c r="H84" s="138"/>
      <c r="I84" s="138"/>
      <c r="J84" s="139"/>
      <c r="K84" s="139"/>
      <c r="L84" s="139"/>
      <c r="M84" s="139"/>
      <c r="N84" s="139"/>
      <c r="O84" s="139"/>
      <c r="P84" s="139"/>
      <c r="Q84" s="9"/>
      <c r="R84" s="9"/>
      <c r="S84" s="9"/>
      <c r="T84" s="9"/>
      <c r="U84" s="9"/>
      <c r="V84" s="193"/>
      <c r="W84" s="213"/>
      <c r="X84" s="137"/>
      <c r="Y84" s="137"/>
      <c r="Z84" s="137"/>
    </row>
    <row r="85" spans="1:26" ht="25.05" customHeight="1" x14ac:dyDescent="0.3">
      <c r="A85" s="179"/>
      <c r="B85" s="209">
        <v>1</v>
      </c>
      <c r="C85" s="180" t="s">
        <v>84</v>
      </c>
      <c r="D85" s="368" t="s">
        <v>85</v>
      </c>
      <c r="E85" s="368"/>
      <c r="F85" s="174" t="s">
        <v>86</v>
      </c>
      <c r="G85" s="175">
        <v>7.383</v>
      </c>
      <c r="H85" s="174"/>
      <c r="I85" s="174">
        <f t="shared" ref="I85:I94" si="0">ROUND(G85*(H85),2)</f>
        <v>0</v>
      </c>
      <c r="J85" s="176">
        <f t="shared" ref="J85:J94" si="1">ROUND(G85*(N85),2)</f>
        <v>202.52</v>
      </c>
      <c r="K85" s="177">
        <f t="shared" ref="K85:K94" si="2">ROUND(G85*(O85),2)</f>
        <v>0</v>
      </c>
      <c r="L85" s="177">
        <f t="shared" ref="L85:L93" si="3">ROUND(G85*(H85),2)</f>
        <v>0</v>
      </c>
      <c r="M85" s="177"/>
      <c r="N85" s="177">
        <v>27.43</v>
      </c>
      <c r="O85" s="177"/>
      <c r="P85" s="181"/>
      <c r="Q85" s="181"/>
      <c r="R85" s="181"/>
      <c r="S85" s="178">
        <f t="shared" ref="S85:S94" si="4">ROUND(G85*(P85),3)</f>
        <v>0</v>
      </c>
      <c r="T85" s="178"/>
      <c r="U85" s="178"/>
      <c r="V85" s="194"/>
      <c r="W85" s="52"/>
      <c r="Z85">
        <v>0</v>
      </c>
    </row>
    <row r="86" spans="1:26" ht="25.05" customHeight="1" x14ac:dyDescent="0.3">
      <c r="A86" s="179"/>
      <c r="B86" s="209">
        <v>2</v>
      </c>
      <c r="C86" s="180" t="s">
        <v>87</v>
      </c>
      <c r="D86" s="368" t="s">
        <v>88</v>
      </c>
      <c r="E86" s="368"/>
      <c r="F86" s="174" t="s">
        <v>86</v>
      </c>
      <c r="G86" s="175">
        <v>3.6920000000000002</v>
      </c>
      <c r="H86" s="174"/>
      <c r="I86" s="174">
        <f t="shared" si="0"/>
        <v>0</v>
      </c>
      <c r="J86" s="176">
        <f t="shared" si="1"/>
        <v>28.98</v>
      </c>
      <c r="K86" s="177">
        <f t="shared" si="2"/>
        <v>0</v>
      </c>
      <c r="L86" s="177">
        <f t="shared" si="3"/>
        <v>0</v>
      </c>
      <c r="M86" s="177"/>
      <c r="N86" s="177">
        <v>7.85</v>
      </c>
      <c r="O86" s="177"/>
      <c r="P86" s="181"/>
      <c r="Q86" s="181"/>
      <c r="R86" s="181"/>
      <c r="S86" s="178">
        <f t="shared" si="4"/>
        <v>0</v>
      </c>
      <c r="T86" s="178"/>
      <c r="U86" s="178"/>
      <c r="V86" s="194"/>
      <c r="W86" s="52"/>
      <c r="Z86">
        <v>0</v>
      </c>
    </row>
    <row r="87" spans="1:26" ht="25.05" customHeight="1" x14ac:dyDescent="0.3">
      <c r="A87" s="179"/>
      <c r="B87" s="209">
        <v>3</v>
      </c>
      <c r="C87" s="180" t="s">
        <v>89</v>
      </c>
      <c r="D87" s="368" t="s">
        <v>90</v>
      </c>
      <c r="E87" s="368"/>
      <c r="F87" s="174" t="s">
        <v>86</v>
      </c>
      <c r="G87" s="175">
        <v>13.282999999999999</v>
      </c>
      <c r="H87" s="174"/>
      <c r="I87" s="174">
        <f t="shared" si="0"/>
        <v>0</v>
      </c>
      <c r="J87" s="176">
        <f t="shared" si="1"/>
        <v>561.21</v>
      </c>
      <c r="K87" s="177">
        <f t="shared" si="2"/>
        <v>0</v>
      </c>
      <c r="L87" s="177">
        <f t="shared" si="3"/>
        <v>0</v>
      </c>
      <c r="M87" s="177"/>
      <c r="N87" s="177">
        <v>42.25</v>
      </c>
      <c r="O87" s="177"/>
      <c r="P87" s="181"/>
      <c r="Q87" s="181"/>
      <c r="R87" s="181"/>
      <c r="S87" s="178">
        <f t="shared" si="4"/>
        <v>0</v>
      </c>
      <c r="T87" s="178"/>
      <c r="U87" s="178"/>
      <c r="V87" s="194"/>
      <c r="W87" s="52"/>
      <c r="Z87">
        <v>0</v>
      </c>
    </row>
    <row r="88" spans="1:26" ht="25.05" customHeight="1" x14ac:dyDescent="0.3">
      <c r="A88" s="179"/>
      <c r="B88" s="209">
        <v>4</v>
      </c>
      <c r="C88" s="180" t="s">
        <v>91</v>
      </c>
      <c r="D88" s="368" t="s">
        <v>92</v>
      </c>
      <c r="E88" s="368"/>
      <c r="F88" s="174" t="s">
        <v>86</v>
      </c>
      <c r="G88" s="175">
        <v>6.641</v>
      </c>
      <c r="H88" s="174"/>
      <c r="I88" s="174">
        <f t="shared" si="0"/>
        <v>0</v>
      </c>
      <c r="J88" s="176">
        <f t="shared" si="1"/>
        <v>38.25</v>
      </c>
      <c r="K88" s="177">
        <f t="shared" si="2"/>
        <v>0</v>
      </c>
      <c r="L88" s="177">
        <f t="shared" si="3"/>
        <v>0</v>
      </c>
      <c r="M88" s="177"/>
      <c r="N88" s="177">
        <v>5.76</v>
      </c>
      <c r="O88" s="177"/>
      <c r="P88" s="181"/>
      <c r="Q88" s="181"/>
      <c r="R88" s="181"/>
      <c r="S88" s="178">
        <f t="shared" si="4"/>
        <v>0</v>
      </c>
      <c r="T88" s="178"/>
      <c r="U88" s="178"/>
      <c r="V88" s="194"/>
      <c r="W88" s="52"/>
      <c r="Z88">
        <v>0</v>
      </c>
    </row>
    <row r="89" spans="1:26" ht="25.05" customHeight="1" x14ac:dyDescent="0.3">
      <c r="A89" s="179"/>
      <c r="B89" s="209">
        <v>5</v>
      </c>
      <c r="C89" s="180" t="s">
        <v>93</v>
      </c>
      <c r="D89" s="368" t="s">
        <v>94</v>
      </c>
      <c r="E89" s="368"/>
      <c r="F89" s="174" t="s">
        <v>86</v>
      </c>
      <c r="G89" s="175">
        <v>20.666</v>
      </c>
      <c r="H89" s="174"/>
      <c r="I89" s="174">
        <f t="shared" si="0"/>
        <v>0</v>
      </c>
      <c r="J89" s="176">
        <f t="shared" si="1"/>
        <v>79.150000000000006</v>
      </c>
      <c r="K89" s="177">
        <f t="shared" si="2"/>
        <v>0</v>
      </c>
      <c r="L89" s="177">
        <f t="shared" si="3"/>
        <v>0</v>
      </c>
      <c r="M89" s="177"/>
      <c r="N89" s="177">
        <v>3.83</v>
      </c>
      <c r="O89" s="177"/>
      <c r="P89" s="181"/>
      <c r="Q89" s="181"/>
      <c r="R89" s="181"/>
      <c r="S89" s="178">
        <f t="shared" si="4"/>
        <v>0</v>
      </c>
      <c r="T89" s="178"/>
      <c r="U89" s="178"/>
      <c r="V89" s="194"/>
      <c r="W89" s="52"/>
      <c r="Z89">
        <v>0</v>
      </c>
    </row>
    <row r="90" spans="1:26" ht="25.05" customHeight="1" x14ac:dyDescent="0.3">
      <c r="A90" s="179"/>
      <c r="B90" s="209">
        <v>6</v>
      </c>
      <c r="C90" s="180" t="s">
        <v>95</v>
      </c>
      <c r="D90" s="368" t="s">
        <v>96</v>
      </c>
      <c r="E90" s="368"/>
      <c r="F90" s="174" t="s">
        <v>86</v>
      </c>
      <c r="G90" s="175">
        <v>20.666</v>
      </c>
      <c r="H90" s="174"/>
      <c r="I90" s="174">
        <f t="shared" si="0"/>
        <v>0</v>
      </c>
      <c r="J90" s="176">
        <f t="shared" si="1"/>
        <v>22.32</v>
      </c>
      <c r="K90" s="177">
        <f t="shared" si="2"/>
        <v>0</v>
      </c>
      <c r="L90" s="177">
        <f t="shared" si="3"/>
        <v>0</v>
      </c>
      <c r="M90" s="177"/>
      <c r="N90" s="177">
        <v>1.08</v>
      </c>
      <c r="O90" s="177"/>
      <c r="P90" s="181"/>
      <c r="Q90" s="181"/>
      <c r="R90" s="181"/>
      <c r="S90" s="178">
        <f t="shared" si="4"/>
        <v>0</v>
      </c>
      <c r="T90" s="178"/>
      <c r="U90" s="178"/>
      <c r="V90" s="194"/>
      <c r="W90" s="52"/>
      <c r="Z90">
        <v>0</v>
      </c>
    </row>
    <row r="91" spans="1:26" ht="25.05" customHeight="1" x14ac:dyDescent="0.3">
      <c r="A91" s="179"/>
      <c r="B91" s="209">
        <v>7</v>
      </c>
      <c r="C91" s="180" t="s">
        <v>97</v>
      </c>
      <c r="D91" s="368" t="s">
        <v>98</v>
      </c>
      <c r="E91" s="368"/>
      <c r="F91" s="174" t="s">
        <v>86</v>
      </c>
      <c r="G91" s="175">
        <v>2.7250000000000001</v>
      </c>
      <c r="H91" s="174"/>
      <c r="I91" s="174">
        <f t="shared" si="0"/>
        <v>0</v>
      </c>
      <c r="J91" s="176">
        <f t="shared" si="1"/>
        <v>87.64</v>
      </c>
      <c r="K91" s="177">
        <f t="shared" si="2"/>
        <v>0</v>
      </c>
      <c r="L91" s="177">
        <f t="shared" si="3"/>
        <v>0</v>
      </c>
      <c r="M91" s="177"/>
      <c r="N91" s="177">
        <v>32.159999999999997</v>
      </c>
      <c r="O91" s="177"/>
      <c r="P91" s="181"/>
      <c r="Q91" s="181"/>
      <c r="R91" s="181"/>
      <c r="S91" s="178">
        <f t="shared" si="4"/>
        <v>0</v>
      </c>
      <c r="T91" s="178"/>
      <c r="U91" s="178"/>
      <c r="V91" s="194"/>
      <c r="W91" s="52"/>
      <c r="Z91">
        <v>0</v>
      </c>
    </row>
    <row r="92" spans="1:26" ht="34.950000000000003" customHeight="1" x14ac:dyDescent="0.3">
      <c r="A92" s="179"/>
      <c r="B92" s="209">
        <v>8</v>
      </c>
      <c r="C92" s="180" t="s">
        <v>99</v>
      </c>
      <c r="D92" s="368" t="s">
        <v>100</v>
      </c>
      <c r="E92" s="368"/>
      <c r="F92" s="174" t="s">
        <v>101</v>
      </c>
      <c r="G92" s="175">
        <v>2.25</v>
      </c>
      <c r="H92" s="174"/>
      <c r="I92" s="174">
        <f t="shared" si="0"/>
        <v>0</v>
      </c>
      <c r="J92" s="176">
        <f t="shared" si="1"/>
        <v>23.06</v>
      </c>
      <c r="K92" s="177">
        <f t="shared" si="2"/>
        <v>0</v>
      </c>
      <c r="L92" s="177">
        <f t="shared" si="3"/>
        <v>0</v>
      </c>
      <c r="M92" s="177"/>
      <c r="N92" s="177">
        <v>10.25</v>
      </c>
      <c r="O92" s="177"/>
      <c r="P92" s="181"/>
      <c r="Q92" s="181"/>
      <c r="R92" s="181"/>
      <c r="S92" s="178">
        <f t="shared" si="4"/>
        <v>0</v>
      </c>
      <c r="T92" s="178"/>
      <c r="U92" s="178"/>
      <c r="V92" s="194"/>
      <c r="W92" s="52"/>
      <c r="Z92">
        <v>0</v>
      </c>
    </row>
    <row r="93" spans="1:26" ht="25.05" customHeight="1" x14ac:dyDescent="0.3">
      <c r="A93" s="179"/>
      <c r="B93" s="209">
        <v>9</v>
      </c>
      <c r="C93" s="180" t="s">
        <v>102</v>
      </c>
      <c r="D93" s="368" t="s">
        <v>103</v>
      </c>
      <c r="E93" s="368"/>
      <c r="F93" s="173" t="s">
        <v>101</v>
      </c>
      <c r="G93" s="175">
        <v>15.7</v>
      </c>
      <c r="H93" s="174"/>
      <c r="I93" s="174">
        <f t="shared" si="0"/>
        <v>0</v>
      </c>
      <c r="J93" s="173">
        <f t="shared" si="1"/>
        <v>40.19</v>
      </c>
      <c r="K93" s="178">
        <f t="shared" si="2"/>
        <v>0</v>
      </c>
      <c r="L93" s="178">
        <f t="shared" si="3"/>
        <v>0</v>
      </c>
      <c r="M93" s="178"/>
      <c r="N93" s="178">
        <v>2.56</v>
      </c>
      <c r="O93" s="178"/>
      <c r="P93" s="181"/>
      <c r="Q93" s="181"/>
      <c r="R93" s="181"/>
      <c r="S93" s="178">
        <f t="shared" si="4"/>
        <v>0</v>
      </c>
      <c r="T93" s="178"/>
      <c r="U93" s="178"/>
      <c r="V93" s="194">
        <f>ROUND(G93*(X93),3)</f>
        <v>2.512</v>
      </c>
      <c r="W93" s="52"/>
      <c r="X93">
        <v>0.16</v>
      </c>
      <c r="Z93">
        <v>0</v>
      </c>
    </row>
    <row r="94" spans="1:26" ht="25.05" customHeight="1" x14ac:dyDescent="0.3">
      <c r="A94" s="179"/>
      <c r="B94" s="210">
        <v>10</v>
      </c>
      <c r="C94" s="186" t="s">
        <v>104</v>
      </c>
      <c r="D94" s="385" t="s">
        <v>105</v>
      </c>
      <c r="E94" s="385"/>
      <c r="F94" s="182" t="s">
        <v>106</v>
      </c>
      <c r="G94" s="183">
        <v>4.633</v>
      </c>
      <c r="H94" s="184"/>
      <c r="I94" s="184">
        <f t="shared" si="0"/>
        <v>0</v>
      </c>
      <c r="J94" s="182">
        <f t="shared" si="1"/>
        <v>41.28</v>
      </c>
      <c r="K94" s="185">
        <f t="shared" si="2"/>
        <v>0</v>
      </c>
      <c r="L94" s="185"/>
      <c r="M94" s="185">
        <f>ROUND(G94*(H94),2)</f>
        <v>0</v>
      </c>
      <c r="N94" s="185">
        <v>8.91</v>
      </c>
      <c r="O94" s="185"/>
      <c r="P94" s="187">
        <v>1</v>
      </c>
      <c r="Q94" s="187"/>
      <c r="R94" s="187">
        <v>1</v>
      </c>
      <c r="S94" s="185">
        <f t="shared" si="4"/>
        <v>4.633</v>
      </c>
      <c r="T94" s="185"/>
      <c r="U94" s="185"/>
      <c r="V94" s="195"/>
      <c r="W94" s="52"/>
      <c r="Z94">
        <v>0</v>
      </c>
    </row>
    <row r="95" spans="1:26" x14ac:dyDescent="0.3">
      <c r="A95" s="9"/>
      <c r="B95" s="208"/>
      <c r="C95" s="172">
        <v>1</v>
      </c>
      <c r="D95" s="384" t="s">
        <v>83</v>
      </c>
      <c r="E95" s="384"/>
      <c r="F95" s="9"/>
      <c r="G95" s="171"/>
      <c r="H95" s="138"/>
      <c r="I95" s="140">
        <f>ROUND((SUM(I84:I94))/1,2)</f>
        <v>0</v>
      </c>
      <c r="J95" s="9"/>
      <c r="K95" s="9"/>
      <c r="L95" s="9">
        <f>ROUND((SUM(L84:L94))/1,2)</f>
        <v>0</v>
      </c>
      <c r="M95" s="9">
        <f>ROUND((SUM(M84:M94))/1,2)</f>
        <v>0</v>
      </c>
      <c r="N95" s="9"/>
      <c r="O95" s="9"/>
      <c r="P95" s="9"/>
      <c r="Q95" s="9"/>
      <c r="R95" s="9"/>
      <c r="S95" s="9">
        <f>ROUND((SUM(S84:S94))/1,2)</f>
        <v>4.63</v>
      </c>
      <c r="T95" s="9"/>
      <c r="U95" s="9"/>
      <c r="V95" s="196">
        <f>ROUND((SUM(V84:V94))/1,2)</f>
        <v>2.5099999999999998</v>
      </c>
      <c r="W95" s="213"/>
      <c r="X95" s="137"/>
      <c r="Y95" s="137"/>
      <c r="Z95" s="137"/>
    </row>
    <row r="96" spans="1:26" x14ac:dyDescent="0.3">
      <c r="A96" s="1"/>
      <c r="B96" s="204"/>
      <c r="C96" s="1"/>
      <c r="D96" s="1"/>
      <c r="E96" s="1"/>
      <c r="F96" s="1"/>
      <c r="G96" s="165"/>
      <c r="H96" s="131"/>
      <c r="I96" s="13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97"/>
      <c r="W96" s="52"/>
    </row>
    <row r="97" spans="1:26" x14ac:dyDescent="0.3">
      <c r="A97" s="9"/>
      <c r="B97" s="208"/>
      <c r="C97" s="172">
        <v>2</v>
      </c>
      <c r="D97" s="384" t="s">
        <v>107</v>
      </c>
      <c r="E97" s="384"/>
      <c r="F97" s="9"/>
      <c r="G97" s="171"/>
      <c r="H97" s="138"/>
      <c r="I97" s="138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193"/>
      <c r="W97" s="213"/>
      <c r="X97" s="137"/>
      <c r="Y97" s="137"/>
      <c r="Z97" s="137"/>
    </row>
    <row r="98" spans="1:26" ht="25.05" customHeight="1" x14ac:dyDescent="0.3">
      <c r="A98" s="179"/>
      <c r="B98" s="209">
        <v>11</v>
      </c>
      <c r="C98" s="180" t="s">
        <v>108</v>
      </c>
      <c r="D98" s="368" t="s">
        <v>109</v>
      </c>
      <c r="E98" s="368"/>
      <c r="F98" s="173" t="s">
        <v>86</v>
      </c>
      <c r="G98" s="175">
        <v>1.8580000000000001</v>
      </c>
      <c r="H98" s="174"/>
      <c r="I98" s="174">
        <f>ROUND(G98*(H98),2)</f>
        <v>0</v>
      </c>
      <c r="J98" s="173">
        <f>ROUND(G98*(N98),2)</f>
        <v>53.27</v>
      </c>
      <c r="K98" s="178">
        <f>ROUND(G98*(O98),2)</f>
        <v>0</v>
      </c>
      <c r="L98" s="178">
        <f>ROUND(G98*(H98),2)</f>
        <v>0</v>
      </c>
      <c r="M98" s="178">
        <f>ROUND(G98*(H98),2)</f>
        <v>0</v>
      </c>
      <c r="N98" s="178">
        <v>28.67</v>
      </c>
      <c r="O98" s="178"/>
      <c r="P98" s="181">
        <v>2.0663999999999998</v>
      </c>
      <c r="Q98" s="181"/>
      <c r="R98" s="181">
        <v>2.0663999999999998</v>
      </c>
      <c r="S98" s="178">
        <f>ROUND(G98*(P98),3)</f>
        <v>3.839</v>
      </c>
      <c r="T98" s="178"/>
      <c r="U98" s="178"/>
      <c r="V98" s="194"/>
      <c r="W98" s="52"/>
      <c r="Z98">
        <v>0</v>
      </c>
    </row>
    <row r="99" spans="1:26" ht="25.05" customHeight="1" x14ac:dyDescent="0.3">
      <c r="A99" s="179"/>
      <c r="B99" s="209">
        <v>12</v>
      </c>
      <c r="C99" s="180" t="s">
        <v>110</v>
      </c>
      <c r="D99" s="368" t="s">
        <v>111</v>
      </c>
      <c r="E99" s="368"/>
      <c r="F99" s="173" t="s">
        <v>101</v>
      </c>
      <c r="G99" s="175">
        <v>156.85</v>
      </c>
      <c r="H99" s="174"/>
      <c r="I99" s="174">
        <f>ROUND(G99*(H99),2)</f>
        <v>0</v>
      </c>
      <c r="J99" s="173">
        <f>ROUND(G99*(N99),2)</f>
        <v>92.54</v>
      </c>
      <c r="K99" s="178">
        <f>ROUND(G99*(O99),2)</f>
        <v>0</v>
      </c>
      <c r="L99" s="178">
        <f>ROUND(G99*(H99),2)</f>
        <v>0</v>
      </c>
      <c r="M99" s="178">
        <f>ROUND(G99*(H99),2)</f>
        <v>0</v>
      </c>
      <c r="N99" s="178">
        <v>0.59</v>
      </c>
      <c r="O99" s="178"/>
      <c r="P99" s="181">
        <v>3.0000000000000001E-5</v>
      </c>
      <c r="Q99" s="181"/>
      <c r="R99" s="181">
        <v>3.0000000000000001E-5</v>
      </c>
      <c r="S99" s="178">
        <f>ROUND(G99*(P99),3)</f>
        <v>5.0000000000000001E-3</v>
      </c>
      <c r="T99" s="178"/>
      <c r="U99" s="178"/>
      <c r="V99" s="194"/>
      <c r="W99" s="52"/>
      <c r="Z99">
        <v>0</v>
      </c>
    </row>
    <row r="100" spans="1:26" ht="25.05" customHeight="1" x14ac:dyDescent="0.3">
      <c r="A100" s="179"/>
      <c r="B100" s="209">
        <v>13</v>
      </c>
      <c r="C100" s="180" t="s">
        <v>112</v>
      </c>
      <c r="D100" s="368" t="s">
        <v>113</v>
      </c>
      <c r="E100" s="368"/>
      <c r="F100" s="173" t="s">
        <v>86</v>
      </c>
      <c r="G100" s="175">
        <v>3.194</v>
      </c>
      <c r="H100" s="174"/>
      <c r="I100" s="174">
        <f>ROUND(G100*(H100),2)</f>
        <v>0</v>
      </c>
      <c r="J100" s="173">
        <f>ROUND(G100*(N100),2)</f>
        <v>316.77999999999997</v>
      </c>
      <c r="K100" s="178">
        <f>ROUND(G100*(O100),2)</f>
        <v>0</v>
      </c>
      <c r="L100" s="178">
        <f>ROUND(G100*(H100),2)</f>
        <v>0</v>
      </c>
      <c r="M100" s="178">
        <f>ROUND(G100*(H100),2)</f>
        <v>0</v>
      </c>
      <c r="N100" s="178">
        <v>99.18</v>
      </c>
      <c r="O100" s="178"/>
      <c r="P100" s="181">
        <v>2.2121499999999998</v>
      </c>
      <c r="Q100" s="181"/>
      <c r="R100" s="181">
        <v>2.2121499999999998</v>
      </c>
      <c r="S100" s="178">
        <f>ROUND(G100*(P100),3)</f>
        <v>7.0659999999999998</v>
      </c>
      <c r="T100" s="178"/>
      <c r="U100" s="178"/>
      <c r="V100" s="194"/>
      <c r="W100" s="52"/>
      <c r="Z100">
        <v>0</v>
      </c>
    </row>
    <row r="101" spans="1:26" ht="25.05" customHeight="1" x14ac:dyDescent="0.3">
      <c r="A101" s="179"/>
      <c r="B101" s="209">
        <v>14</v>
      </c>
      <c r="C101" s="180" t="s">
        <v>114</v>
      </c>
      <c r="D101" s="368" t="s">
        <v>115</v>
      </c>
      <c r="E101" s="368"/>
      <c r="F101" s="173" t="s">
        <v>86</v>
      </c>
      <c r="G101" s="175">
        <v>6.6139999999999999</v>
      </c>
      <c r="H101" s="174"/>
      <c r="I101" s="174">
        <f>ROUND(G101*(H101),2)</f>
        <v>0</v>
      </c>
      <c r="J101" s="173">
        <f>ROUND(G101*(N101),2)</f>
        <v>655.04999999999995</v>
      </c>
      <c r="K101" s="178">
        <f>ROUND(G101*(O101),2)</f>
        <v>0</v>
      </c>
      <c r="L101" s="178">
        <f>ROUND(G101*(H101),2)</f>
        <v>0</v>
      </c>
      <c r="M101" s="178">
        <f>ROUND(G101*(H101),2)</f>
        <v>0</v>
      </c>
      <c r="N101" s="178">
        <v>99.04</v>
      </c>
      <c r="O101" s="178"/>
      <c r="P101" s="181">
        <v>2.2121499999999998</v>
      </c>
      <c r="Q101" s="181"/>
      <c r="R101" s="181">
        <v>2.2121499999999998</v>
      </c>
      <c r="S101" s="178">
        <f>ROUND(G101*(P101),3)</f>
        <v>14.631</v>
      </c>
      <c r="T101" s="178"/>
      <c r="U101" s="178"/>
      <c r="V101" s="194"/>
      <c r="W101" s="52"/>
      <c r="Z101">
        <v>0</v>
      </c>
    </row>
    <row r="102" spans="1:26" ht="25.05" customHeight="1" x14ac:dyDescent="0.3">
      <c r="A102" s="179"/>
      <c r="B102" s="210">
        <v>15</v>
      </c>
      <c r="C102" s="186" t="s">
        <v>116</v>
      </c>
      <c r="D102" s="385" t="s">
        <v>117</v>
      </c>
      <c r="E102" s="385"/>
      <c r="F102" s="182" t="s">
        <v>101</v>
      </c>
      <c r="G102" s="183">
        <v>180.37700000000001</v>
      </c>
      <c r="H102" s="184"/>
      <c r="I102" s="184">
        <f>ROUND(G102*(H102),2)</f>
        <v>0</v>
      </c>
      <c r="J102" s="182">
        <f>ROUND(G102*(N102),2)</f>
        <v>178.57</v>
      </c>
      <c r="K102" s="185">
        <f>ROUND(G102*(O102),2)</f>
        <v>0</v>
      </c>
      <c r="L102" s="185"/>
      <c r="M102" s="185">
        <f>ROUND(G102*(H102),2)</f>
        <v>0</v>
      </c>
      <c r="N102" s="185">
        <v>0.99</v>
      </c>
      <c r="O102" s="185"/>
      <c r="P102" s="187"/>
      <c r="Q102" s="187"/>
      <c r="R102" s="187"/>
      <c r="S102" s="185">
        <f>ROUND(G102*(P102),3)</f>
        <v>0</v>
      </c>
      <c r="T102" s="185"/>
      <c r="U102" s="185"/>
      <c r="V102" s="195"/>
      <c r="W102" s="52"/>
      <c r="Z102">
        <v>0</v>
      </c>
    </row>
    <row r="103" spans="1:26" x14ac:dyDescent="0.3">
      <c r="A103" s="9"/>
      <c r="B103" s="208"/>
      <c r="C103" s="172">
        <v>2</v>
      </c>
      <c r="D103" s="384" t="s">
        <v>107</v>
      </c>
      <c r="E103" s="384"/>
      <c r="F103" s="9"/>
      <c r="G103" s="171"/>
      <c r="H103" s="138"/>
      <c r="I103" s="140">
        <f>ROUND((SUM(I97:I102))/1,2)</f>
        <v>0</v>
      </c>
      <c r="J103" s="9"/>
      <c r="K103" s="9"/>
      <c r="L103" s="9">
        <f>ROUND((SUM(L97:L102))/1,2)</f>
        <v>0</v>
      </c>
      <c r="M103" s="9">
        <f>ROUND((SUM(M97:M102))/1,2)</f>
        <v>0</v>
      </c>
      <c r="N103" s="9"/>
      <c r="O103" s="9"/>
      <c r="P103" s="9"/>
      <c r="Q103" s="9"/>
      <c r="R103" s="9"/>
      <c r="S103" s="9">
        <f>ROUND((SUM(S97:S102))/1,2)</f>
        <v>25.54</v>
      </c>
      <c r="T103" s="9"/>
      <c r="U103" s="9"/>
      <c r="V103" s="196">
        <f>ROUND((SUM(V97:V102))/1,2)</f>
        <v>0</v>
      </c>
      <c r="W103" s="213"/>
      <c r="X103" s="137"/>
      <c r="Y103" s="137"/>
      <c r="Z103" s="137"/>
    </row>
    <row r="104" spans="1:26" x14ac:dyDescent="0.3">
      <c r="A104" s="1"/>
      <c r="B104" s="204"/>
      <c r="C104" s="1"/>
      <c r="D104" s="1"/>
      <c r="E104" s="1"/>
      <c r="F104" s="1"/>
      <c r="G104" s="165"/>
      <c r="H104" s="131"/>
      <c r="I104" s="13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97"/>
      <c r="W104" s="52"/>
    </row>
    <row r="105" spans="1:26" x14ac:dyDescent="0.3">
      <c r="A105" s="9"/>
      <c r="B105" s="208"/>
      <c r="C105" s="172">
        <v>3</v>
      </c>
      <c r="D105" s="384" t="s">
        <v>118</v>
      </c>
      <c r="E105" s="384"/>
      <c r="F105" s="9"/>
      <c r="G105" s="171"/>
      <c r="H105" s="138"/>
      <c r="I105" s="138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193"/>
      <c r="W105" s="213"/>
      <c r="X105" s="137"/>
      <c r="Y105" s="137"/>
      <c r="Z105" s="137"/>
    </row>
    <row r="106" spans="1:26" ht="25.05" customHeight="1" x14ac:dyDescent="0.3">
      <c r="A106" s="179"/>
      <c r="B106" s="209">
        <v>16</v>
      </c>
      <c r="C106" s="180" t="s">
        <v>119</v>
      </c>
      <c r="D106" s="368" t="s">
        <v>120</v>
      </c>
      <c r="E106" s="368"/>
      <c r="F106" s="173" t="s">
        <v>86</v>
      </c>
      <c r="G106" s="175">
        <v>13.664</v>
      </c>
      <c r="H106" s="174"/>
      <c r="I106" s="174">
        <f t="shared" ref="I106:I111" si="5">ROUND(G106*(H106),2)</f>
        <v>0</v>
      </c>
      <c r="J106" s="173">
        <f t="shared" ref="J106:J111" si="6">ROUND(G106*(N106),2)</f>
        <v>605.45000000000005</v>
      </c>
      <c r="K106" s="178">
        <f t="shared" ref="K106:K111" si="7">ROUND(G106*(O106),2)</f>
        <v>0</v>
      </c>
      <c r="L106" s="178">
        <f t="shared" ref="L106:L111" si="8">ROUND(G106*(H106),2)</f>
        <v>0</v>
      </c>
      <c r="M106" s="178"/>
      <c r="N106" s="178">
        <v>44.31</v>
      </c>
      <c r="O106" s="178"/>
      <c r="P106" s="181"/>
      <c r="Q106" s="181"/>
      <c r="R106" s="181"/>
      <c r="S106" s="178">
        <f t="shared" ref="S106:S111" si="9">ROUND(G106*(P106),3)</f>
        <v>0</v>
      </c>
      <c r="T106" s="178"/>
      <c r="U106" s="178"/>
      <c r="V106" s="194"/>
      <c r="W106" s="52"/>
      <c r="Z106">
        <v>0</v>
      </c>
    </row>
    <row r="107" spans="1:26" ht="25.05" customHeight="1" x14ac:dyDescent="0.3">
      <c r="A107" s="179"/>
      <c r="B107" s="209">
        <v>17</v>
      </c>
      <c r="C107" s="180" t="s">
        <v>121</v>
      </c>
      <c r="D107" s="368" t="s">
        <v>122</v>
      </c>
      <c r="E107" s="368"/>
      <c r="F107" s="173" t="s">
        <v>86</v>
      </c>
      <c r="G107" s="175">
        <v>13.664</v>
      </c>
      <c r="H107" s="174"/>
      <c r="I107" s="174">
        <f t="shared" si="5"/>
        <v>0</v>
      </c>
      <c r="J107" s="173">
        <f t="shared" si="6"/>
        <v>247.46</v>
      </c>
      <c r="K107" s="178">
        <f t="shared" si="7"/>
        <v>0</v>
      </c>
      <c r="L107" s="178">
        <f t="shared" si="8"/>
        <v>0</v>
      </c>
      <c r="M107" s="178">
        <f>ROUND(G107*(H107),2)</f>
        <v>0</v>
      </c>
      <c r="N107" s="178">
        <v>18.11</v>
      </c>
      <c r="O107" s="178"/>
      <c r="P107" s="181">
        <v>4.0000000000000001E-3</v>
      </c>
      <c r="Q107" s="181"/>
      <c r="R107" s="181">
        <v>4.0000000000000001E-3</v>
      </c>
      <c r="S107" s="178">
        <f t="shared" si="9"/>
        <v>5.5E-2</v>
      </c>
      <c r="T107" s="178"/>
      <c r="U107" s="178"/>
      <c r="V107" s="194"/>
      <c r="W107" s="52"/>
      <c r="Z107">
        <v>0</v>
      </c>
    </row>
    <row r="108" spans="1:26" ht="25.05" customHeight="1" x14ac:dyDescent="0.3">
      <c r="A108" s="179"/>
      <c r="B108" s="209">
        <v>18</v>
      </c>
      <c r="C108" s="180" t="s">
        <v>123</v>
      </c>
      <c r="D108" s="368" t="s">
        <v>124</v>
      </c>
      <c r="E108" s="368"/>
      <c r="F108" s="173" t="s">
        <v>86</v>
      </c>
      <c r="G108" s="175">
        <v>13.664</v>
      </c>
      <c r="H108" s="174"/>
      <c r="I108" s="174">
        <f t="shared" si="5"/>
        <v>0</v>
      </c>
      <c r="J108" s="173">
        <f t="shared" si="6"/>
        <v>1708</v>
      </c>
      <c r="K108" s="178">
        <f t="shared" si="7"/>
        <v>0</v>
      </c>
      <c r="L108" s="178">
        <f t="shared" si="8"/>
        <v>0</v>
      </c>
      <c r="M108" s="178">
        <f>ROUND(G108*(H108),2)</f>
        <v>0</v>
      </c>
      <c r="N108" s="178">
        <v>125</v>
      </c>
      <c r="O108" s="178"/>
      <c r="P108" s="181">
        <v>2.2121599999999999</v>
      </c>
      <c r="Q108" s="181"/>
      <c r="R108" s="181">
        <v>2.2121599999999999</v>
      </c>
      <c r="S108" s="178">
        <f t="shared" si="9"/>
        <v>30.227</v>
      </c>
      <c r="T108" s="178"/>
      <c r="U108" s="178"/>
      <c r="V108" s="194"/>
      <c r="W108" s="52"/>
      <c r="Z108">
        <v>0</v>
      </c>
    </row>
    <row r="109" spans="1:26" ht="25.05" customHeight="1" x14ac:dyDescent="0.3">
      <c r="A109" s="179"/>
      <c r="B109" s="209">
        <v>19</v>
      </c>
      <c r="C109" s="180" t="s">
        <v>125</v>
      </c>
      <c r="D109" s="368" t="s">
        <v>126</v>
      </c>
      <c r="E109" s="368"/>
      <c r="F109" s="173" t="s">
        <v>101</v>
      </c>
      <c r="G109" s="175">
        <v>152.42400000000001</v>
      </c>
      <c r="H109" s="174"/>
      <c r="I109" s="174">
        <f t="shared" si="5"/>
        <v>0</v>
      </c>
      <c r="J109" s="173">
        <f t="shared" si="6"/>
        <v>3033.24</v>
      </c>
      <c r="K109" s="178">
        <f t="shared" si="7"/>
        <v>0</v>
      </c>
      <c r="L109" s="178">
        <f t="shared" si="8"/>
        <v>0</v>
      </c>
      <c r="M109" s="178">
        <f>ROUND(G109*(H109),2)</f>
        <v>0</v>
      </c>
      <c r="N109" s="178">
        <v>19.899999999999999</v>
      </c>
      <c r="O109" s="178"/>
      <c r="P109" s="181">
        <v>2.16E-3</v>
      </c>
      <c r="Q109" s="181"/>
      <c r="R109" s="181">
        <v>2.16E-3</v>
      </c>
      <c r="S109" s="178">
        <f t="shared" si="9"/>
        <v>0.32900000000000001</v>
      </c>
      <c r="T109" s="178"/>
      <c r="U109" s="178"/>
      <c r="V109" s="194"/>
      <c r="W109" s="52"/>
      <c r="Z109">
        <v>0</v>
      </c>
    </row>
    <row r="110" spans="1:26" ht="25.05" customHeight="1" x14ac:dyDescent="0.3">
      <c r="A110" s="179"/>
      <c r="B110" s="209">
        <v>20</v>
      </c>
      <c r="C110" s="180" t="s">
        <v>127</v>
      </c>
      <c r="D110" s="368" t="s">
        <v>128</v>
      </c>
      <c r="E110" s="368"/>
      <c r="F110" s="173" t="s">
        <v>101</v>
      </c>
      <c r="G110" s="175">
        <v>152.42400000000001</v>
      </c>
      <c r="H110" s="174"/>
      <c r="I110" s="174">
        <f t="shared" si="5"/>
        <v>0</v>
      </c>
      <c r="J110" s="173">
        <f t="shared" si="6"/>
        <v>845.95</v>
      </c>
      <c r="K110" s="178">
        <f t="shared" si="7"/>
        <v>0</v>
      </c>
      <c r="L110" s="178">
        <f t="shared" si="8"/>
        <v>0</v>
      </c>
      <c r="M110" s="178"/>
      <c r="N110" s="178">
        <v>5.55</v>
      </c>
      <c r="O110" s="178"/>
      <c r="P110" s="181"/>
      <c r="Q110" s="181"/>
      <c r="R110" s="181"/>
      <c r="S110" s="178">
        <f t="shared" si="9"/>
        <v>0</v>
      </c>
      <c r="T110" s="178"/>
      <c r="U110" s="178"/>
      <c r="V110" s="194"/>
      <c r="W110" s="52"/>
      <c r="Z110">
        <v>0</v>
      </c>
    </row>
    <row r="111" spans="1:26" ht="25.05" customHeight="1" x14ac:dyDescent="0.3">
      <c r="A111" s="179"/>
      <c r="B111" s="209">
        <v>21</v>
      </c>
      <c r="C111" s="180" t="s">
        <v>129</v>
      </c>
      <c r="D111" s="368" t="s">
        <v>130</v>
      </c>
      <c r="E111" s="368"/>
      <c r="F111" s="173" t="s">
        <v>106</v>
      </c>
      <c r="G111" s="175">
        <v>1.728</v>
      </c>
      <c r="H111" s="174"/>
      <c r="I111" s="174">
        <f t="shared" si="5"/>
        <v>0</v>
      </c>
      <c r="J111" s="173">
        <f t="shared" si="6"/>
        <v>2866.73</v>
      </c>
      <c r="K111" s="178">
        <f t="shared" si="7"/>
        <v>0</v>
      </c>
      <c r="L111" s="178">
        <f t="shared" si="8"/>
        <v>0</v>
      </c>
      <c r="M111" s="178">
        <f>ROUND(G111*(H111),2)</f>
        <v>0</v>
      </c>
      <c r="N111" s="178">
        <v>1658.99</v>
      </c>
      <c r="O111" s="178"/>
      <c r="P111" s="181">
        <v>1.0159500000000001</v>
      </c>
      <c r="Q111" s="181"/>
      <c r="R111" s="181">
        <v>1.0159500000000001</v>
      </c>
      <c r="S111" s="178">
        <f t="shared" si="9"/>
        <v>1.756</v>
      </c>
      <c r="T111" s="178"/>
      <c r="U111" s="178"/>
      <c r="V111" s="194"/>
      <c r="W111" s="52"/>
      <c r="Z111">
        <v>0</v>
      </c>
    </row>
    <row r="112" spans="1:26" x14ac:dyDescent="0.3">
      <c r="A112" s="9"/>
      <c r="B112" s="208"/>
      <c r="C112" s="172">
        <v>3</v>
      </c>
      <c r="D112" s="384" t="s">
        <v>118</v>
      </c>
      <c r="E112" s="384"/>
      <c r="F112" s="9"/>
      <c r="G112" s="171"/>
      <c r="H112" s="138"/>
      <c r="I112" s="140">
        <f>ROUND((SUM(I105:I111))/1,2)</f>
        <v>0</v>
      </c>
      <c r="J112" s="9"/>
      <c r="K112" s="9"/>
      <c r="L112" s="9">
        <f>ROUND((SUM(L105:L111))/1,2)</f>
        <v>0</v>
      </c>
      <c r="M112" s="9">
        <f>ROUND((SUM(M105:M111))/1,2)</f>
        <v>0</v>
      </c>
      <c r="N112" s="9"/>
      <c r="O112" s="9"/>
      <c r="P112" s="9"/>
      <c r="Q112" s="9"/>
      <c r="R112" s="9"/>
      <c r="S112" s="9">
        <f>ROUND((SUM(S105:S111))/1,2)</f>
        <v>32.369999999999997</v>
      </c>
      <c r="T112" s="9"/>
      <c r="U112" s="9"/>
      <c r="V112" s="196">
        <f>ROUND((SUM(V105:V111))/1,2)</f>
        <v>0</v>
      </c>
      <c r="W112" s="213"/>
      <c r="X112" s="137"/>
      <c r="Y112" s="137"/>
      <c r="Z112" s="137"/>
    </row>
    <row r="113" spans="1:26" x14ac:dyDescent="0.3">
      <c r="A113" s="1"/>
      <c r="B113" s="204"/>
      <c r="C113" s="1"/>
      <c r="D113" s="1"/>
      <c r="E113" s="1"/>
      <c r="F113" s="1"/>
      <c r="G113" s="165"/>
      <c r="H113" s="131"/>
      <c r="I113" s="13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97"/>
      <c r="W113" s="52"/>
    </row>
    <row r="114" spans="1:26" x14ac:dyDescent="0.3">
      <c r="A114" s="9"/>
      <c r="B114" s="208"/>
      <c r="C114" s="172">
        <v>5</v>
      </c>
      <c r="D114" s="384" t="s">
        <v>131</v>
      </c>
      <c r="E114" s="384"/>
      <c r="F114" s="9"/>
      <c r="G114" s="171"/>
      <c r="H114" s="138"/>
      <c r="I114" s="138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193"/>
      <c r="W114" s="213"/>
      <c r="X114" s="137"/>
      <c r="Y114" s="137"/>
      <c r="Z114" s="137"/>
    </row>
    <row r="115" spans="1:26" ht="25.05" customHeight="1" x14ac:dyDescent="0.3">
      <c r="A115" s="179"/>
      <c r="B115" s="209">
        <v>22</v>
      </c>
      <c r="C115" s="180" t="s">
        <v>132</v>
      </c>
      <c r="D115" s="368" t="s">
        <v>133</v>
      </c>
      <c r="E115" s="368"/>
      <c r="F115" s="173" t="s">
        <v>101</v>
      </c>
      <c r="G115" s="175">
        <v>15.7</v>
      </c>
      <c r="H115" s="174"/>
      <c r="I115" s="174">
        <f>ROUND(G115*(H115),2)</f>
        <v>0</v>
      </c>
      <c r="J115" s="173">
        <f>ROUND(G115*(N115),2)</f>
        <v>8.32</v>
      </c>
      <c r="K115" s="178">
        <f>ROUND(G115*(O115),2)</f>
        <v>0</v>
      </c>
      <c r="L115" s="178">
        <f>ROUND(G115*(H115),2)</f>
        <v>0</v>
      </c>
      <c r="M115" s="178">
        <f>ROUND(G115*(H115),2)</f>
        <v>0</v>
      </c>
      <c r="N115" s="178">
        <v>0.53</v>
      </c>
      <c r="O115" s="178"/>
      <c r="P115" s="181"/>
      <c r="Q115" s="181"/>
      <c r="R115" s="181"/>
      <c r="S115" s="178">
        <f>ROUND(G115*(P115),3)</f>
        <v>0</v>
      </c>
      <c r="T115" s="178"/>
      <c r="U115" s="178"/>
      <c r="V115" s="194"/>
      <c r="W115" s="52"/>
      <c r="Z115">
        <v>0</v>
      </c>
    </row>
    <row r="116" spans="1:26" ht="25.05" customHeight="1" x14ac:dyDescent="0.3">
      <c r="A116" s="179"/>
      <c r="B116" s="209">
        <v>23</v>
      </c>
      <c r="C116" s="180" t="s">
        <v>134</v>
      </c>
      <c r="D116" s="368" t="s">
        <v>135</v>
      </c>
      <c r="E116" s="368"/>
      <c r="F116" s="173" t="s">
        <v>136</v>
      </c>
      <c r="G116" s="175">
        <v>156.85</v>
      </c>
      <c r="H116" s="174"/>
      <c r="I116" s="174">
        <f>ROUND(G116*(H116),2)</f>
        <v>0</v>
      </c>
      <c r="J116" s="173">
        <f>ROUND(G116*(N116),2)</f>
        <v>2274.33</v>
      </c>
      <c r="K116" s="178">
        <f>ROUND(G116*(O116),2)</f>
        <v>0</v>
      </c>
      <c r="L116" s="178">
        <f>ROUND(G116*(H116),2)</f>
        <v>0</v>
      </c>
      <c r="M116" s="178"/>
      <c r="N116" s="178">
        <v>14.5</v>
      </c>
      <c r="O116" s="178"/>
      <c r="P116" s="181"/>
      <c r="Q116" s="181"/>
      <c r="R116" s="181"/>
      <c r="S116" s="178">
        <f>ROUND(G116*(P116),3)</f>
        <v>0</v>
      </c>
      <c r="T116" s="178"/>
      <c r="U116" s="178"/>
      <c r="V116" s="194"/>
      <c r="W116" s="52"/>
      <c r="Z116">
        <v>0</v>
      </c>
    </row>
    <row r="117" spans="1:26" x14ac:dyDescent="0.3">
      <c r="A117" s="9"/>
      <c r="B117" s="208"/>
      <c r="C117" s="172">
        <v>5</v>
      </c>
      <c r="D117" s="384" t="s">
        <v>131</v>
      </c>
      <c r="E117" s="384"/>
      <c r="F117" s="9"/>
      <c r="G117" s="171"/>
      <c r="H117" s="138"/>
      <c r="I117" s="140">
        <f>ROUND((SUM(I114:I116))/1,2)</f>
        <v>0</v>
      </c>
      <c r="J117" s="9"/>
      <c r="K117" s="9"/>
      <c r="L117" s="9">
        <f>ROUND((SUM(L114:L116))/1,2)</f>
        <v>0</v>
      </c>
      <c r="M117" s="9">
        <f>ROUND((SUM(M114:M116))/1,2)</f>
        <v>0</v>
      </c>
      <c r="N117" s="9"/>
      <c r="O117" s="9"/>
      <c r="P117" s="9"/>
      <c r="Q117" s="9"/>
      <c r="R117" s="9"/>
      <c r="S117" s="9">
        <f>ROUND((SUM(S114:S116))/1,2)</f>
        <v>0</v>
      </c>
      <c r="T117" s="9"/>
      <c r="U117" s="9"/>
      <c r="V117" s="196">
        <f>ROUND((SUM(V114:V116))/1,2)</f>
        <v>0</v>
      </c>
      <c r="W117" s="213"/>
      <c r="X117" s="137"/>
      <c r="Y117" s="137"/>
      <c r="Z117" s="137"/>
    </row>
    <row r="118" spans="1:26" x14ac:dyDescent="0.3">
      <c r="A118" s="1"/>
      <c r="B118" s="204"/>
      <c r="C118" s="1"/>
      <c r="D118" s="1"/>
      <c r="E118" s="1"/>
      <c r="F118" s="1"/>
      <c r="G118" s="165"/>
      <c r="H118" s="131"/>
      <c r="I118" s="13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97"/>
      <c r="W118" s="52"/>
    </row>
    <row r="119" spans="1:26" x14ac:dyDescent="0.3">
      <c r="A119" s="9"/>
      <c r="B119" s="208"/>
      <c r="C119" s="172">
        <v>9</v>
      </c>
      <c r="D119" s="384" t="s">
        <v>137</v>
      </c>
      <c r="E119" s="384"/>
      <c r="F119" s="9"/>
      <c r="G119" s="171"/>
      <c r="H119" s="138"/>
      <c r="I119" s="138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193"/>
      <c r="W119" s="213"/>
      <c r="X119" s="137"/>
      <c r="Y119" s="137"/>
      <c r="Z119" s="137"/>
    </row>
    <row r="120" spans="1:26" ht="34.950000000000003" customHeight="1" x14ac:dyDescent="0.3">
      <c r="A120" s="179"/>
      <c r="B120" s="209">
        <v>24</v>
      </c>
      <c r="C120" s="180" t="s">
        <v>138</v>
      </c>
      <c r="D120" s="368" t="s">
        <v>139</v>
      </c>
      <c r="E120" s="368"/>
      <c r="F120" s="173" t="s">
        <v>140</v>
      </c>
      <c r="G120" s="175">
        <v>78.176000000000002</v>
      </c>
      <c r="H120" s="174"/>
      <c r="I120" s="174">
        <f>ROUND(G120*(H120),2)</f>
        <v>0</v>
      </c>
      <c r="J120" s="173">
        <f>ROUND(G120*(N120),2)</f>
        <v>1133.55</v>
      </c>
      <c r="K120" s="178">
        <f>ROUND(G120*(O120),2)</f>
        <v>0</v>
      </c>
      <c r="L120" s="178">
        <f>ROUND(G120*(H120),2)</f>
        <v>0</v>
      </c>
      <c r="M120" s="178"/>
      <c r="N120" s="178">
        <v>14.5</v>
      </c>
      <c r="O120" s="178"/>
      <c r="P120" s="181"/>
      <c r="Q120" s="181"/>
      <c r="R120" s="181"/>
      <c r="S120" s="178">
        <f>ROUND(G120*(P120),3)</f>
        <v>0</v>
      </c>
      <c r="T120" s="178"/>
      <c r="U120" s="178"/>
      <c r="V120" s="194"/>
      <c r="W120" s="52"/>
      <c r="Z120">
        <v>0</v>
      </c>
    </row>
    <row r="121" spans="1:26" x14ac:dyDescent="0.3">
      <c r="A121" s="9"/>
      <c r="B121" s="208"/>
      <c r="C121" s="172">
        <v>9</v>
      </c>
      <c r="D121" s="384" t="s">
        <v>137</v>
      </c>
      <c r="E121" s="384"/>
      <c r="F121" s="9"/>
      <c r="G121" s="171"/>
      <c r="H121" s="138"/>
      <c r="I121" s="140">
        <f>ROUND((SUM(I119:I120))/1,2)</f>
        <v>0</v>
      </c>
      <c r="J121" s="9"/>
      <c r="K121" s="9"/>
      <c r="L121" s="9">
        <f>ROUND((SUM(L119:L120))/1,2)</f>
        <v>0</v>
      </c>
      <c r="M121" s="9">
        <f>ROUND((SUM(M119:M120))/1,2)</f>
        <v>0</v>
      </c>
      <c r="N121" s="9"/>
      <c r="O121" s="9"/>
      <c r="P121" s="9"/>
      <c r="Q121" s="9"/>
      <c r="R121" s="9"/>
      <c r="S121" s="9">
        <f>ROUND((SUM(S119:S120))/1,2)</f>
        <v>0</v>
      </c>
      <c r="T121" s="9"/>
      <c r="U121" s="9"/>
      <c r="V121" s="196">
        <f>ROUND((SUM(V119:V120))/1,2)</f>
        <v>0</v>
      </c>
      <c r="W121" s="213"/>
      <c r="X121" s="137"/>
      <c r="Y121" s="137"/>
      <c r="Z121" s="137"/>
    </row>
    <row r="122" spans="1:26" x14ac:dyDescent="0.3">
      <c r="A122" s="1"/>
      <c r="B122" s="204"/>
      <c r="C122" s="1"/>
      <c r="D122" s="1"/>
      <c r="E122" s="1"/>
      <c r="F122" s="1"/>
      <c r="G122" s="165"/>
      <c r="H122" s="131"/>
      <c r="I122" s="13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97"/>
      <c r="W122" s="52"/>
    </row>
    <row r="123" spans="1:26" x14ac:dyDescent="0.3">
      <c r="A123" s="9"/>
      <c r="B123" s="208"/>
      <c r="C123" s="172">
        <v>99</v>
      </c>
      <c r="D123" s="384" t="s">
        <v>141</v>
      </c>
      <c r="E123" s="384"/>
      <c r="F123" s="9"/>
      <c r="G123" s="171"/>
      <c r="H123" s="138"/>
      <c r="I123" s="138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193"/>
      <c r="W123" s="213"/>
      <c r="X123" s="137"/>
      <c r="Y123" s="137"/>
      <c r="Z123" s="137"/>
    </row>
    <row r="124" spans="1:26" ht="25.05" customHeight="1" x14ac:dyDescent="0.3">
      <c r="A124" s="179"/>
      <c r="B124" s="209">
        <v>25</v>
      </c>
      <c r="C124" s="180" t="s">
        <v>142</v>
      </c>
      <c r="D124" s="368" t="s">
        <v>143</v>
      </c>
      <c r="E124" s="368"/>
      <c r="F124" s="173" t="s">
        <v>106</v>
      </c>
      <c r="G124" s="175">
        <v>62.537999999999997</v>
      </c>
      <c r="H124" s="174"/>
      <c r="I124" s="174">
        <f>ROUND(G124*(H124),2)</f>
        <v>0</v>
      </c>
      <c r="J124" s="173">
        <f>ROUND(G124*(N124),2)</f>
        <v>657.27</v>
      </c>
      <c r="K124" s="178">
        <f>ROUND(G124*(O124),2)</f>
        <v>0</v>
      </c>
      <c r="L124" s="178">
        <f>ROUND(G124*(H124),2)</f>
        <v>0</v>
      </c>
      <c r="M124" s="178"/>
      <c r="N124" s="178">
        <v>10.51</v>
      </c>
      <c r="O124" s="178"/>
      <c r="P124" s="181"/>
      <c r="Q124" s="181"/>
      <c r="R124" s="181"/>
      <c r="S124" s="178">
        <f>ROUND(G124*(P124),3)</f>
        <v>0</v>
      </c>
      <c r="T124" s="178"/>
      <c r="U124" s="178"/>
      <c r="V124" s="194"/>
      <c r="W124" s="52"/>
      <c r="Z124">
        <v>0</v>
      </c>
    </row>
    <row r="125" spans="1:26" x14ac:dyDescent="0.3">
      <c r="A125" s="9"/>
      <c r="B125" s="208"/>
      <c r="C125" s="172">
        <v>99</v>
      </c>
      <c r="D125" s="384" t="s">
        <v>141</v>
      </c>
      <c r="E125" s="384"/>
      <c r="F125" s="9"/>
      <c r="G125" s="171"/>
      <c r="H125" s="138"/>
      <c r="I125" s="140">
        <f>ROUND((SUM(I123:I124))/1,2)</f>
        <v>0</v>
      </c>
      <c r="J125" s="9"/>
      <c r="K125" s="9"/>
      <c r="L125" s="9">
        <f>ROUND((SUM(L123:L124))/1,2)</f>
        <v>0</v>
      </c>
      <c r="M125" s="9">
        <f>ROUND((SUM(M123:M124))/1,2)</f>
        <v>0</v>
      </c>
      <c r="N125" s="9"/>
      <c r="O125" s="9"/>
      <c r="P125" s="9"/>
      <c r="Q125" s="9"/>
      <c r="R125" s="9"/>
      <c r="S125" s="9">
        <f>ROUND((SUM(S123:S124))/1,2)</f>
        <v>0</v>
      </c>
      <c r="T125" s="9"/>
      <c r="U125" s="9"/>
      <c r="V125" s="196">
        <f>ROUND((SUM(V123:V124))/1,2)</f>
        <v>0</v>
      </c>
      <c r="W125" s="213"/>
      <c r="X125" s="137"/>
      <c r="Y125" s="137"/>
      <c r="Z125" s="137"/>
    </row>
    <row r="126" spans="1:26" x14ac:dyDescent="0.3">
      <c r="A126" s="1"/>
      <c r="B126" s="204"/>
      <c r="C126" s="1"/>
      <c r="D126" s="1"/>
      <c r="E126" s="1"/>
      <c r="F126" s="1"/>
      <c r="G126" s="165"/>
      <c r="H126" s="131"/>
      <c r="I126" s="13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97"/>
      <c r="W126" s="52"/>
    </row>
    <row r="127" spans="1:26" x14ac:dyDescent="0.3">
      <c r="A127" s="9"/>
      <c r="B127" s="208"/>
      <c r="C127" s="9"/>
      <c r="D127" s="379" t="s">
        <v>58</v>
      </c>
      <c r="E127" s="379"/>
      <c r="F127" s="9"/>
      <c r="G127" s="171"/>
      <c r="H127" s="138"/>
      <c r="I127" s="140">
        <f>ROUND((SUM(I83:I126))/2,2)</f>
        <v>0</v>
      </c>
      <c r="J127" s="9"/>
      <c r="K127" s="9"/>
      <c r="L127" s="138">
        <f>ROUND((SUM(L83:L126))/2,2)</f>
        <v>0</v>
      </c>
      <c r="M127" s="138">
        <f>ROUND((SUM(M83:M126))/2,2)</f>
        <v>0</v>
      </c>
      <c r="N127" s="9"/>
      <c r="O127" s="9"/>
      <c r="P127" s="188"/>
      <c r="Q127" s="9"/>
      <c r="R127" s="9"/>
      <c r="S127" s="188">
        <f>ROUND((SUM(S83:S126))/2,2)</f>
        <v>62.54</v>
      </c>
      <c r="T127" s="9"/>
      <c r="U127" s="9"/>
      <c r="V127" s="196">
        <f>ROUND((SUM(V83:V126))/2,2)</f>
        <v>2.5099999999999998</v>
      </c>
      <c r="W127" s="52"/>
    </row>
    <row r="128" spans="1:26" x14ac:dyDescent="0.3">
      <c r="A128" s="1"/>
      <c r="B128" s="204"/>
      <c r="C128" s="1"/>
      <c r="D128" s="1"/>
      <c r="E128" s="1"/>
      <c r="F128" s="1"/>
      <c r="G128" s="165"/>
      <c r="H128" s="131"/>
      <c r="I128" s="13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97"/>
      <c r="W128" s="52"/>
    </row>
    <row r="129" spans="1:26" x14ac:dyDescent="0.3">
      <c r="A129" s="9"/>
      <c r="B129" s="208"/>
      <c r="C129" s="9"/>
      <c r="D129" s="379" t="s">
        <v>65</v>
      </c>
      <c r="E129" s="379"/>
      <c r="F129" s="9"/>
      <c r="G129" s="171"/>
      <c r="H129" s="138"/>
      <c r="I129" s="138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193"/>
      <c r="W129" s="213"/>
      <c r="X129" s="137"/>
      <c r="Y129" s="137"/>
      <c r="Z129" s="137"/>
    </row>
    <row r="130" spans="1:26" x14ac:dyDescent="0.3">
      <c r="A130" s="9"/>
      <c r="B130" s="208"/>
      <c r="C130" s="172">
        <v>767</v>
      </c>
      <c r="D130" s="384" t="s">
        <v>144</v>
      </c>
      <c r="E130" s="384"/>
      <c r="F130" s="9"/>
      <c r="G130" s="171"/>
      <c r="H130" s="138"/>
      <c r="I130" s="138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193"/>
      <c r="W130" s="213"/>
      <c r="X130" s="137"/>
      <c r="Y130" s="137"/>
      <c r="Z130" s="137"/>
    </row>
    <row r="131" spans="1:26" ht="25.05" customHeight="1" x14ac:dyDescent="0.3">
      <c r="A131" s="179"/>
      <c r="B131" s="209">
        <v>26</v>
      </c>
      <c r="C131" s="180" t="s">
        <v>145</v>
      </c>
      <c r="D131" s="368" t="s">
        <v>146</v>
      </c>
      <c r="E131" s="368"/>
      <c r="F131" s="173" t="s">
        <v>147</v>
      </c>
      <c r="G131" s="175">
        <v>567.51400000000001</v>
      </c>
      <c r="H131" s="174"/>
      <c r="I131" s="174">
        <f>ROUND(G131*(H131),2)</f>
        <v>0</v>
      </c>
      <c r="J131" s="173">
        <f>ROUND(G131*(N131),2)</f>
        <v>2071.4299999999998</v>
      </c>
      <c r="K131" s="178">
        <f>ROUND(G131*(O131),2)</f>
        <v>0</v>
      </c>
      <c r="L131" s="178">
        <f>ROUND(G131*(H131),2)</f>
        <v>0</v>
      </c>
      <c r="M131" s="178">
        <f>ROUND(G131*(H131),2)</f>
        <v>0</v>
      </c>
      <c r="N131" s="178">
        <v>3.65</v>
      </c>
      <c r="O131" s="178"/>
      <c r="P131" s="181">
        <v>7.0000000000000007E-5</v>
      </c>
      <c r="Q131" s="181"/>
      <c r="R131" s="181">
        <v>7.0000000000000007E-5</v>
      </c>
      <c r="S131" s="178">
        <f>ROUND(G131*(P131),3)</f>
        <v>0.04</v>
      </c>
      <c r="T131" s="178"/>
      <c r="U131" s="178"/>
      <c r="V131" s="194"/>
      <c r="W131" s="52"/>
      <c r="Z131">
        <v>0</v>
      </c>
    </row>
    <row r="132" spans="1:26" ht="25.05" customHeight="1" x14ac:dyDescent="0.3">
      <c r="A132" s="179"/>
      <c r="B132" s="209">
        <v>27</v>
      </c>
      <c r="C132" s="180" t="s">
        <v>148</v>
      </c>
      <c r="D132" s="368" t="s">
        <v>149</v>
      </c>
      <c r="E132" s="368"/>
      <c r="F132" s="173" t="s">
        <v>150</v>
      </c>
      <c r="G132" s="175">
        <v>4</v>
      </c>
      <c r="H132" s="174"/>
      <c r="I132" s="174">
        <f>ROUND(G132*(H132),2)</f>
        <v>0</v>
      </c>
      <c r="J132" s="173">
        <f>ROUND(G132*(N132),2)</f>
        <v>4964</v>
      </c>
      <c r="K132" s="178">
        <f>ROUND(G132*(O132),2)</f>
        <v>0</v>
      </c>
      <c r="L132" s="178">
        <f>ROUND(G132*(H132),2)</f>
        <v>0</v>
      </c>
      <c r="M132" s="178"/>
      <c r="N132" s="178">
        <v>1241</v>
      </c>
      <c r="O132" s="178"/>
      <c r="P132" s="181"/>
      <c r="Q132" s="181"/>
      <c r="R132" s="181"/>
      <c r="S132" s="178">
        <f>ROUND(G132*(P132),3)</f>
        <v>0</v>
      </c>
      <c r="T132" s="178"/>
      <c r="U132" s="178"/>
      <c r="V132" s="194"/>
      <c r="W132" s="52"/>
      <c r="Z132">
        <v>0</v>
      </c>
    </row>
    <row r="133" spans="1:26" ht="25.05" customHeight="1" x14ac:dyDescent="0.3">
      <c r="A133" s="179"/>
      <c r="B133" s="210">
        <v>28</v>
      </c>
      <c r="C133" s="186" t="s">
        <v>151</v>
      </c>
      <c r="D133" s="385" t="s">
        <v>152</v>
      </c>
      <c r="E133" s="385"/>
      <c r="F133" s="182" t="s">
        <v>147</v>
      </c>
      <c r="G133" s="183">
        <v>567.51400000000001</v>
      </c>
      <c r="H133" s="184"/>
      <c r="I133" s="184">
        <f>ROUND(G133*(H133),2)</f>
        <v>0</v>
      </c>
      <c r="J133" s="182">
        <f>ROUND(G133*(N133),2)</f>
        <v>3490.21</v>
      </c>
      <c r="K133" s="185">
        <f>ROUND(G133*(O133),2)</f>
        <v>0</v>
      </c>
      <c r="L133" s="185"/>
      <c r="M133" s="185">
        <f>ROUND(G133*(H133),2)</f>
        <v>0</v>
      </c>
      <c r="N133" s="185">
        <v>6.15</v>
      </c>
      <c r="O133" s="185"/>
      <c r="P133" s="187">
        <v>1E-3</v>
      </c>
      <c r="Q133" s="187"/>
      <c r="R133" s="187">
        <v>1E-3</v>
      </c>
      <c r="S133" s="185">
        <f>ROUND(G133*(P133),3)</f>
        <v>0.56799999999999995</v>
      </c>
      <c r="T133" s="185"/>
      <c r="U133" s="185"/>
      <c r="V133" s="195"/>
      <c r="W133" s="52"/>
      <c r="Z133">
        <v>0</v>
      </c>
    </row>
    <row r="134" spans="1:26" x14ac:dyDescent="0.3">
      <c r="A134" s="9"/>
      <c r="B134" s="208"/>
      <c r="C134" s="172">
        <v>767</v>
      </c>
      <c r="D134" s="384" t="s">
        <v>144</v>
      </c>
      <c r="E134" s="384"/>
      <c r="F134" s="9"/>
      <c r="G134" s="171"/>
      <c r="H134" s="138"/>
      <c r="I134" s="140">
        <f>ROUND((SUM(I130:I133))/1,2)</f>
        <v>0</v>
      </c>
      <c r="J134" s="9"/>
      <c r="K134" s="9"/>
      <c r="L134" s="9">
        <f>ROUND((SUM(L130:L133))/1,2)</f>
        <v>0</v>
      </c>
      <c r="M134" s="9">
        <f>ROUND((SUM(M130:M133))/1,2)</f>
        <v>0</v>
      </c>
      <c r="N134" s="9"/>
      <c r="O134" s="9"/>
      <c r="P134" s="188"/>
      <c r="Q134" s="1"/>
      <c r="R134" s="1"/>
      <c r="S134" s="188">
        <f>ROUND((SUM(S130:S133))/1,2)</f>
        <v>0.61</v>
      </c>
      <c r="T134" s="2"/>
      <c r="U134" s="2"/>
      <c r="V134" s="196">
        <f>ROUND((SUM(V130:V133))/1,2)</f>
        <v>0</v>
      </c>
      <c r="W134" s="52"/>
    </row>
    <row r="135" spans="1:26" x14ac:dyDescent="0.3">
      <c r="A135" s="1"/>
      <c r="B135" s="204"/>
      <c r="C135" s="1"/>
      <c r="D135" s="1"/>
      <c r="E135" s="1"/>
      <c r="F135" s="1"/>
      <c r="G135" s="165"/>
      <c r="H135" s="131"/>
      <c r="I135" s="13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97"/>
      <c r="W135" s="52"/>
    </row>
    <row r="136" spans="1:26" x14ac:dyDescent="0.3">
      <c r="A136" s="9"/>
      <c r="B136" s="208"/>
      <c r="C136" s="9"/>
      <c r="D136" s="379" t="s">
        <v>65</v>
      </c>
      <c r="E136" s="379"/>
      <c r="F136" s="9"/>
      <c r="G136" s="171"/>
      <c r="H136" s="138"/>
      <c r="I136" s="140">
        <f>ROUND((SUM(I129:I135))/2,2)</f>
        <v>0</v>
      </c>
      <c r="J136" s="9"/>
      <c r="K136" s="9"/>
      <c r="L136" s="9">
        <f>ROUND((SUM(L129:L135))/2,2)</f>
        <v>0</v>
      </c>
      <c r="M136" s="9">
        <f>ROUND((SUM(M129:M135))/2,2)</f>
        <v>0</v>
      </c>
      <c r="N136" s="9"/>
      <c r="O136" s="9"/>
      <c r="P136" s="188"/>
      <c r="Q136" s="1"/>
      <c r="R136" s="1"/>
      <c r="S136" s="188">
        <f>ROUND((SUM(S129:S135))/2,2)</f>
        <v>0.61</v>
      </c>
      <c r="T136" s="1"/>
      <c r="U136" s="1"/>
      <c r="V136" s="196">
        <f>ROUND((SUM(V129:V135))/2,2)</f>
        <v>0</v>
      </c>
      <c r="W136" s="52"/>
    </row>
    <row r="137" spans="1:26" x14ac:dyDescent="0.3">
      <c r="A137" s="1"/>
      <c r="B137" s="211"/>
      <c r="C137" s="189"/>
      <c r="D137" s="386" t="s">
        <v>67</v>
      </c>
      <c r="E137" s="386"/>
      <c r="F137" s="189"/>
      <c r="G137" s="190"/>
      <c r="H137" s="191"/>
      <c r="I137" s="191">
        <f>ROUND((SUM(I83:I136))/3,2)</f>
        <v>0</v>
      </c>
      <c r="J137" s="189"/>
      <c r="K137" s="189">
        <f>ROUND((SUM(K83:K136))/3,2)</f>
        <v>0</v>
      </c>
      <c r="L137" s="189">
        <f>ROUND((SUM(L83:L136))/3,2)</f>
        <v>0</v>
      </c>
      <c r="M137" s="189">
        <f>ROUND((SUM(M83:M136))/3,2)</f>
        <v>0</v>
      </c>
      <c r="N137" s="189"/>
      <c r="O137" s="189"/>
      <c r="P137" s="190"/>
      <c r="Q137" s="189"/>
      <c r="R137" s="189"/>
      <c r="S137" s="190">
        <f>ROUND((SUM(S83:S136))/3,2)</f>
        <v>63.15</v>
      </c>
      <c r="T137" s="189"/>
      <c r="U137" s="189"/>
      <c r="V137" s="198">
        <f>ROUND((SUM(V83:V136))/3,2)</f>
        <v>2.5099999999999998</v>
      </c>
      <c r="W137" s="52"/>
      <c r="Y137">
        <f>(SUM(Y83:Y136))</f>
        <v>0</v>
      </c>
      <c r="Z137">
        <f>(SUM(Z83:Z136))</f>
        <v>0</v>
      </c>
    </row>
  </sheetData>
  <mergeCells count="99">
    <mergeCell ref="D132:E132"/>
    <mergeCell ref="D133:E133"/>
    <mergeCell ref="D134:E134"/>
    <mergeCell ref="D136:E136"/>
    <mergeCell ref="D137:E137"/>
    <mergeCell ref="D131:E131"/>
    <mergeCell ref="D116:E116"/>
    <mergeCell ref="D117:E117"/>
    <mergeCell ref="D119:E119"/>
    <mergeCell ref="D120:E120"/>
    <mergeCell ref="D121:E121"/>
    <mergeCell ref="D123:E123"/>
    <mergeCell ref="D124:E124"/>
    <mergeCell ref="D125:E125"/>
    <mergeCell ref="D127:E127"/>
    <mergeCell ref="D129:E129"/>
    <mergeCell ref="D130:E130"/>
    <mergeCell ref="D115:E115"/>
    <mergeCell ref="D102:E102"/>
    <mergeCell ref="D103:E103"/>
    <mergeCell ref="D105:E105"/>
    <mergeCell ref="D106:E106"/>
    <mergeCell ref="D107:E107"/>
    <mergeCell ref="D108:E108"/>
    <mergeCell ref="D109:E109"/>
    <mergeCell ref="D110:E110"/>
    <mergeCell ref="D111:E111"/>
    <mergeCell ref="D112:E112"/>
    <mergeCell ref="D114:E114"/>
    <mergeCell ref="D101:E101"/>
    <mergeCell ref="D89:E89"/>
    <mergeCell ref="D90:E90"/>
    <mergeCell ref="D91:E91"/>
    <mergeCell ref="D92:E92"/>
    <mergeCell ref="D93:E93"/>
    <mergeCell ref="D94:E94"/>
    <mergeCell ref="D95:E95"/>
    <mergeCell ref="D97:E97"/>
    <mergeCell ref="D98:E98"/>
    <mergeCell ref="D99:E99"/>
    <mergeCell ref="D100:E100"/>
    <mergeCell ref="D83:E83"/>
    <mergeCell ref="D84:E84"/>
    <mergeCell ref="D85:E85"/>
    <mergeCell ref="D86:E86"/>
    <mergeCell ref="D87:E87"/>
    <mergeCell ref="D88:E88"/>
    <mergeCell ref="B72:V72"/>
    <mergeCell ref="H1:I1"/>
    <mergeCell ref="B74:E74"/>
    <mergeCell ref="B75:E75"/>
    <mergeCell ref="B76:E76"/>
    <mergeCell ref="I74:P74"/>
    <mergeCell ref="B61:D61"/>
    <mergeCell ref="B62:D62"/>
    <mergeCell ref="B64:D64"/>
    <mergeCell ref="B65:D65"/>
    <mergeCell ref="B66:D66"/>
    <mergeCell ref="B68:D68"/>
    <mergeCell ref="B55:D55"/>
    <mergeCell ref="B56:D56"/>
    <mergeCell ref="B57:D57"/>
    <mergeCell ref="B58:D58"/>
    <mergeCell ref="B59:D59"/>
    <mergeCell ref="B60:D60"/>
    <mergeCell ref="F31:G31"/>
    <mergeCell ref="B54:C54"/>
    <mergeCell ref="B44:V44"/>
    <mergeCell ref="B46:E46"/>
    <mergeCell ref="B47:E47"/>
    <mergeCell ref="B48:E48"/>
    <mergeCell ref="F46:H46"/>
    <mergeCell ref="F47:H47"/>
    <mergeCell ref="F48:H48"/>
    <mergeCell ref="B49:I49"/>
    <mergeCell ref="F30:G30"/>
    <mergeCell ref="F19:H19"/>
    <mergeCell ref="F20:H20"/>
    <mergeCell ref="F21:H21"/>
    <mergeCell ref="F22:H22"/>
    <mergeCell ref="F23:H23"/>
    <mergeCell ref="F24:H24"/>
    <mergeCell ref="F25:H25"/>
    <mergeCell ref="F26:H26"/>
    <mergeCell ref="F27:H27"/>
    <mergeCell ref="F28:G28"/>
    <mergeCell ref="F29:G29"/>
    <mergeCell ref="F18:H18"/>
    <mergeCell ref="B1:C1"/>
    <mergeCell ref="E1:F1"/>
    <mergeCell ref="B2:V2"/>
    <mergeCell ref="B3:V3"/>
    <mergeCell ref="B7:H7"/>
    <mergeCell ref="B9:H9"/>
    <mergeCell ref="B11:H11"/>
    <mergeCell ref="F14:H14"/>
    <mergeCell ref="F15:H15"/>
    <mergeCell ref="F16:H16"/>
    <mergeCell ref="F17:H17"/>
  </mergeCells>
  <hyperlinks>
    <hyperlink ref="B1:C1" location="A2:A2" tooltip="Klikni na prechod ku Kryciemu listu..." display="Krycí list rozpočtu" xr:uid="{D96EC494-8A94-4ADC-BFAB-3DA90D7134E1}"/>
    <hyperlink ref="E1:F1" location="A54:A54" tooltip="Klikni na prechod ku rekapitulácii..." display="Rekapitulácia rozpočtu" xr:uid="{9BBD2FDC-81DD-41AD-9188-53A72C849D85}"/>
    <hyperlink ref="H1:I1" location="B82:B82" tooltip="Klikni na prechod ku Rozpočet..." display="Rozpočet" xr:uid="{DBEBCED2-1B19-40BC-89F2-99A2C771795B}"/>
  </hyperlinks>
  <printOptions horizontalCentered="1" gridLines="1"/>
  <pageMargins left="1.1111111111111112E-2" right="1.1111111111111112E-2" top="0.75" bottom="0.75" header="0.3" footer="0.3"/>
  <pageSetup paperSize="9" scale="75" orientation="portrait" horizontalDpi="300" verticalDpi="0" copies="0" r:id="rId1"/>
  <headerFooter>
    <oddHeader>&amp;C&amp;B&amp; Rozpočet Dostavba oddychovej zóny - záhrada Panny Márie / Dostavba oddychovej zóny - záhrada Panny Márie</oddHeader>
    <oddFooter>&amp;RStrana &amp;P z &amp;N    &amp;L&amp;7Spracované systémom Systematic® Kalkulus, tel.: 051 77 10 585</oddFooter>
  </headerFooter>
  <rowBreaks count="2" manualBreakCount="2">
    <brk id="40" max="16383" man="1"/>
    <brk id="7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Rekapitulácia</vt:lpstr>
      <vt:lpstr>Krycí list stavby</vt:lpstr>
      <vt:lpstr>SO 15648</vt:lpstr>
      <vt:lpstr>'SO 15648'!Oblasť_tlače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JANKO</dc:creator>
  <cp:lastModifiedBy>JANKO</cp:lastModifiedBy>
  <dcterms:created xsi:type="dcterms:W3CDTF">2022-03-15T18:44:21Z</dcterms:created>
  <dcterms:modified xsi:type="dcterms:W3CDTF">2022-03-30T16:36:52Z</dcterms:modified>
</cp:coreProperties>
</file>